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urent repass\Desktop\Core Measures Control Charts Templates\"/>
    </mc:Choice>
  </mc:AlternateContent>
  <bookViews>
    <workbookView xWindow="0" yWindow="0" windowWidth="16665" windowHeight="9960" activeTab="1"/>
  </bookViews>
  <sheets>
    <sheet name="E ACS-3" sheetId="2" r:id="rId1"/>
    <sheet name="Chart" sheetId="3" r:id="rId2"/>
  </sheets>
  <calcPr calcId="152511"/>
</workbook>
</file>

<file path=xl/calcChain.xml><?xml version="1.0" encoding="utf-8"?>
<calcChain xmlns="http://schemas.openxmlformats.org/spreadsheetml/2006/main">
  <c r="I13" i="3" l="1" a="1"/>
  <c r="I13" i="3" s="1"/>
  <c r="H13" i="3" a="1"/>
  <c r="H13" i="3" s="1"/>
  <c r="I12" i="3"/>
  <c r="I12" i="3" a="1"/>
  <c r="H12" i="3" a="1"/>
  <c r="H12" i="3" s="1"/>
  <c r="I11" i="3" a="1"/>
  <c r="I11" i="3" s="1"/>
  <c r="H11" i="3" a="1"/>
  <c r="H11" i="3" s="1"/>
  <c r="I10" i="3"/>
  <c r="I10" i="3" a="1"/>
  <c r="H10" i="3"/>
  <c r="H10" i="3" a="1"/>
  <c r="I9" i="3" a="1"/>
  <c r="I9" i="3" s="1"/>
  <c r="H9" i="3" a="1"/>
  <c r="H9" i="3" s="1"/>
  <c r="I8" i="3"/>
  <c r="I8" i="3" a="1"/>
  <c r="H8" i="3" a="1"/>
  <c r="H8" i="3" s="1"/>
  <c r="I7" i="3" a="1"/>
  <c r="I7" i="3" s="1"/>
  <c r="H7" i="3" a="1"/>
  <c r="H7" i="3" s="1"/>
  <c r="I6" i="3"/>
  <c r="I6" i="3" a="1"/>
  <c r="H6" i="3"/>
  <c r="H6" i="3" a="1"/>
  <c r="I5" i="3" a="1"/>
  <c r="I5" i="3" s="1"/>
  <c r="H5" i="3" a="1"/>
  <c r="H5" i="3" s="1"/>
  <c r="I4" i="3"/>
  <c r="I4" i="3" a="1"/>
  <c r="H4" i="3" a="1"/>
  <c r="H4" i="3" s="1"/>
  <c r="I3" i="3" a="1"/>
  <c r="I3" i="3" s="1"/>
  <c r="H3" i="3" a="1"/>
  <c r="H3" i="3" s="1"/>
  <c r="I2" i="3"/>
  <c r="I2" i="3" a="1"/>
  <c r="H2" i="3"/>
  <c r="H2" i="3" a="1"/>
  <c r="O6" i="3" a="1"/>
  <c r="O6" i="3" s="1"/>
  <c r="D3" i="3"/>
  <c r="D2" i="3"/>
  <c r="F5" i="3" l="1"/>
  <c r="G5" i="3" a="1"/>
  <c r="G5" i="3" s="1"/>
  <c r="Q7" i="3" a="1"/>
  <c r="Q7" i="3" s="1"/>
  <c r="Q6" i="3" a="1"/>
  <c r="Q6" i="3" s="1"/>
  <c r="G12" i="3" a="1"/>
  <c r="G12" i="3" s="1"/>
  <c r="T6" i="3" a="1"/>
  <c r="T6" i="3" s="1"/>
  <c r="F3" i="3"/>
  <c r="F4" i="3"/>
  <c r="N5" i="3"/>
  <c r="R5" i="3"/>
  <c r="V5" i="3"/>
  <c r="F6" i="3"/>
  <c r="V6" i="3" a="1"/>
  <c r="V6" i="3" s="1"/>
  <c r="G3" i="3" a="1"/>
  <c r="G3" i="3" s="1"/>
  <c r="G4" i="3" a="1"/>
  <c r="G4" i="3" s="1"/>
  <c r="O5" i="3"/>
  <c r="S5" i="3"/>
  <c r="W5" i="3"/>
  <c r="G6" i="3" a="1"/>
  <c r="G6" i="3" s="1"/>
  <c r="G7" i="3" a="1"/>
  <c r="G7" i="3" s="1"/>
  <c r="O7" i="3" a="1"/>
  <c r="O7" i="3" s="1"/>
  <c r="T7" i="3" a="1"/>
  <c r="T7" i="3" s="1"/>
  <c r="X7" i="3" a="1"/>
  <c r="X7" i="3" s="1"/>
  <c r="F9" i="3"/>
  <c r="F10" i="3"/>
  <c r="F13" i="3"/>
  <c r="R6" i="3" a="1"/>
  <c r="R6" i="3" s="1"/>
  <c r="F2" i="3"/>
  <c r="P5" i="3"/>
  <c r="T5" i="3"/>
  <c r="X5" i="3"/>
  <c r="P6" i="3" a="1"/>
  <c r="P6" i="3" s="1"/>
  <c r="U6" i="3" a="1"/>
  <c r="U6" i="3" s="1"/>
  <c r="Y6" i="3" a="1"/>
  <c r="Y6" i="3" s="1"/>
  <c r="U7" i="3" a="1"/>
  <c r="U7" i="3" s="1"/>
  <c r="G9" i="3" a="1"/>
  <c r="G9" i="3" s="1"/>
  <c r="G10" i="3" a="1"/>
  <c r="G10" i="3" s="1"/>
  <c r="G13" i="3" a="1"/>
  <c r="G13" i="3" s="1"/>
  <c r="N6" i="3" a="1"/>
  <c r="N6" i="3" s="1"/>
  <c r="S6" i="3" a="1"/>
  <c r="S6" i="3" s="1"/>
  <c r="W6" i="3" a="1"/>
  <c r="W6" i="3" s="1"/>
  <c r="P7" i="3" a="1"/>
  <c r="P7" i="3" s="1"/>
  <c r="Y7" i="3" a="1"/>
  <c r="Y7" i="3" s="1"/>
  <c r="G2" i="3" a="1"/>
  <c r="G2" i="3" s="1"/>
  <c r="Q5" i="3"/>
  <c r="U5" i="3"/>
  <c r="Y5" i="3"/>
  <c r="R7" i="3" a="1"/>
  <c r="R7" i="3" s="1"/>
  <c r="V7" i="3" a="1"/>
  <c r="V7" i="3" s="1"/>
  <c r="F8" i="3"/>
  <c r="F11" i="3"/>
  <c r="F12" i="3"/>
  <c r="X6" i="3" a="1"/>
  <c r="X6" i="3" s="1"/>
  <c r="F7" i="3"/>
  <c r="N7" i="3" a="1"/>
  <c r="N7" i="3" s="1"/>
  <c r="S7" i="3" a="1"/>
  <c r="S7" i="3" s="1"/>
  <c r="W7" i="3" a="1"/>
  <c r="W7" i="3" s="1"/>
  <c r="G8" i="3" a="1"/>
  <c r="G8" i="3" s="1"/>
  <c r="G11" i="3" a="1"/>
  <c r="G11" i="3" s="1"/>
  <c r="Z5" i="3" l="1"/>
</calcChain>
</file>

<file path=xl/sharedStrings.xml><?xml version="1.0" encoding="utf-8"?>
<sst xmlns="http://schemas.openxmlformats.org/spreadsheetml/2006/main" count="39" uniqueCount="29">
  <si>
    <t>Incident Date</t>
  </si>
  <si>
    <t>Incident Number</t>
  </si>
  <si>
    <t>Scene Time</t>
  </si>
  <si>
    <t>Month</t>
  </si>
  <si>
    <t>Annual Avg (County)</t>
  </si>
  <si>
    <t>Annual 90th (County)</t>
  </si>
  <si>
    <t>Jan</t>
  </si>
  <si>
    <t xml:space="preserve">Feb 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</si>
  <si>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</si>
  <si>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</si>
  <si>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</si>
  <si>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</si>
  <si>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</si>
  <si>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</si>
  <si>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</si>
  <si>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</si>
  <si>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</si>
  <si>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</si>
  <si>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June</t>
  </si>
  <si>
    <t>July</t>
  </si>
  <si>
    <t>Sept</t>
  </si>
  <si>
    <t>Incidents</t>
  </si>
  <si>
    <t>Max Time</t>
  </si>
  <si>
    <t>Min Time</t>
  </si>
  <si>
    <t>Total</t>
  </si>
  <si>
    <t>Monthly Avg (Agency)</t>
  </si>
  <si>
    <t>Monthly 90th (Agency)</t>
  </si>
  <si>
    <t>Annual Avg (Agency)</t>
  </si>
  <si>
    <t>Annual 90th (Agency)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</si>
</sst>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h]:mm:ss;@"/>
    <numFmt numFmtId="165" formatCode="h:mm:ss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22" fontId="0" fillId="0" borderId="0" xfId="0" applyNumberFormat="1"/>
    <xf numFmtId="21" fontId="0" fillId="0" borderId="0" xfId="0" applyNumberFormat="1"/>
    <xf numFmtId="164" fontId="0" fillId="0" borderId="0" xfId="0" applyNumberFormat="1"/>
    <xf numFmtId="49" fontId="0" fillId="0" borderId="0" xfId="0" applyNumberFormat="1"/>
    <xf numFmtId="165" fontId="0" fillId="0" borderId="0" xfId="0" applyNumberFormat="1"/>
    <xf numFmtId="0" fontId="0" fillId="0" borderId="10" xfId="0" applyBorder="1"/>
    <xf numFmtId="164" fontId="0" fillId="0" borderId="10" xfId="0" applyNumberFormat="1" applyBorder="1"/>
    <xf numFmtId="0" fontId="0" fillId="0" borderId="11" xfId="0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Scene Time of Suspected</a:t>
            </a:r>
            <a:r>
              <a:rPr lang="en-US" baseline="0"/>
              <a:t> Heart Attack Patients - _____ Fire Department</a:t>
            </a:r>
          </a:p>
          <a:p>
            <a:pPr>
              <a:defRPr/>
            </a:pPr>
            <a:r>
              <a:rPr lang="en-US" baseline="0"/>
              <a:t>ACS-3 2016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948490992926138"/>
          <c:y val="0.19103864734299519"/>
          <c:w val="0.69898854682468115"/>
          <c:h val="0.7097502757807446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Chart!$F$1</c:f>
              <c:strCache>
                <c:ptCount val="1"/>
                <c:pt idx="0">
                  <c:v>Monthly Avg (Agency)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5.3642976173490411E-2"/>
                  <c:y val="3.50422229829965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3240439050903077E-2"/>
                  <c:y val="1.3303092548214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2678432088123045E-2"/>
                  <c:y val="3.50422229829965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2678432088123045E-2"/>
                  <c:y val="3.2626764045798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15311962173908E-2"/>
                  <c:y val="-2.5344250446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7632759141781819E-2"/>
                  <c:y val="3.7457681920194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7632759141781909E-2"/>
                  <c:y val="3.50422229829966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Chart!$E$2:$E$13</c:f>
              <c:strCache>
                <c:ptCount val="12"/>
                <c:pt idx="0">
                  <c:v>Jan</c:v>
                </c:pt>
                <c:pt idx="1">
                  <c:v>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xVal>
          <c:yVal>
            <c:numRef>
              <c:f>Chart!$F$2:$F$13</c:f>
              <c:numCache>
                <c:formatCode>[h]:mm:ss;@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Chart!$G$1</c:f>
              <c:strCache>
                <c:ptCount val="1"/>
                <c:pt idx="0">
                  <c:v>Monthly 90th (Agency)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5.7358721463734497E-2"/>
                  <c:y val="-6.399159344212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8103420211879403E-2"/>
                  <c:y val="-4.4667921944539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Chart!$E$2:$E$13</c:f>
              <c:strCache>
                <c:ptCount val="12"/>
                <c:pt idx="0">
                  <c:v>Jan</c:v>
                </c:pt>
                <c:pt idx="1">
                  <c:v>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xVal>
          <c:yVal>
            <c:numRef>
              <c:f>Chart!$G$2:$G$13</c:f>
              <c:numCache>
                <c:formatCode>[h]:mm:ss;@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Chart!$H$1</c:f>
              <c:strCache>
                <c:ptCount val="1"/>
                <c:pt idx="0">
                  <c:v>Annual Avg (Agency)</c:v>
                </c:pt>
              </c:strCache>
            </c:strRef>
          </c:tx>
          <c:spPr>
            <a:ln w="19050" cap="rnd">
              <a:solidFill>
                <a:srgbClr val="00B05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19050">
                <a:solidFill>
                  <a:srgbClr val="00B050"/>
                </a:solidFill>
                <a:prstDash val="solid"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4387674921635322E-2"/>
                  <c:y val="-3.5006086195747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Chart!$E$2:$E$13</c:f>
              <c:strCache>
                <c:ptCount val="12"/>
                <c:pt idx="0">
                  <c:v>Jan</c:v>
                </c:pt>
                <c:pt idx="1">
                  <c:v>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xVal>
          <c:yVal>
            <c:numRef>
              <c:f>Chart!$H$2:$H$13</c:f>
              <c:numCache>
                <c:formatCode>h:mm:ss;@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Chart!$I$1</c:f>
              <c:strCache>
                <c:ptCount val="1"/>
                <c:pt idx="0">
                  <c:v>Annual 90th (Agency)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1910511394805935E-2"/>
                  <c:y val="-4.4667921944539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Chart!$E$2:$E$13</c:f>
              <c:strCache>
                <c:ptCount val="12"/>
                <c:pt idx="0">
                  <c:v>Jan</c:v>
                </c:pt>
                <c:pt idx="1">
                  <c:v>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xVal>
          <c:yVal>
            <c:numRef>
              <c:f>Chart!$I$2:$I$13</c:f>
              <c:numCache>
                <c:formatCode>h:mm:ss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Chart!$J$1</c:f>
              <c:strCache>
                <c:ptCount val="1"/>
                <c:pt idx="0">
                  <c:v>Annual Avg (County)</c:v>
                </c:pt>
              </c:strCache>
            </c:strRef>
          </c:tx>
          <c:spPr>
            <a:ln w="381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38100">
                <a:solidFill>
                  <a:schemeClr val="tx1"/>
                </a:solidFill>
                <a:prstDash val="sysDash"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6864838448464618E-2"/>
                  <c:y val="4.2288599794590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Chart!$E$2:$E$13</c:f>
              <c:strCache>
                <c:ptCount val="12"/>
                <c:pt idx="0">
                  <c:v>Jan</c:v>
                </c:pt>
                <c:pt idx="1">
                  <c:v>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xVal>
          <c:yVal>
            <c:numRef>
              <c:f>Chart!$J$2:$J$13</c:f>
              <c:numCache>
                <c:formatCode>h:mm:ss;@</c:formatCode>
                <c:ptCount val="12"/>
                <c:pt idx="0">
                  <c:v>1.03125E-2</c:v>
                </c:pt>
                <c:pt idx="1">
                  <c:v>1.03125E-2</c:v>
                </c:pt>
                <c:pt idx="2">
                  <c:v>1.03125E-2</c:v>
                </c:pt>
                <c:pt idx="3">
                  <c:v>1.03125E-2</c:v>
                </c:pt>
                <c:pt idx="4">
                  <c:v>1.03125E-2</c:v>
                </c:pt>
                <c:pt idx="5">
                  <c:v>1.03125E-2</c:v>
                </c:pt>
                <c:pt idx="6">
                  <c:v>1.03125E-2</c:v>
                </c:pt>
                <c:pt idx="7">
                  <c:v>1.03125E-2</c:v>
                </c:pt>
                <c:pt idx="8">
                  <c:v>1.03125E-2</c:v>
                </c:pt>
                <c:pt idx="9">
                  <c:v>1.03125E-2</c:v>
                </c:pt>
                <c:pt idx="10">
                  <c:v>1.03125E-2</c:v>
                </c:pt>
                <c:pt idx="11">
                  <c:v>1.03125E-2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Chart!$K$1</c:f>
              <c:strCache>
                <c:ptCount val="1"/>
                <c:pt idx="0">
                  <c:v>Annual 90th (County)</c:v>
                </c:pt>
              </c:strCache>
            </c:strRef>
          </c:tx>
          <c:spPr>
            <a:ln w="38100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38100">
                <a:solidFill>
                  <a:schemeClr val="bg1">
                    <a:lumMod val="75000"/>
                  </a:schemeClr>
                </a:solidFill>
                <a:prstDash val="sysDash"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5626256685049927E-2"/>
                  <c:y val="1.3303092548214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Chart!$E$2:$E$13</c:f>
              <c:strCache>
                <c:ptCount val="12"/>
                <c:pt idx="0">
                  <c:v>Jan</c:v>
                </c:pt>
                <c:pt idx="1">
                  <c:v>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xVal>
          <c:yVal>
            <c:numRef>
              <c:f>Chart!$K$2:$K$13</c:f>
              <c:numCache>
                <c:formatCode>h:mm:ss</c:formatCode>
                <c:ptCount val="12"/>
                <c:pt idx="0">
                  <c:v>1.3784722222222224E-2</c:v>
                </c:pt>
                <c:pt idx="1">
                  <c:v>1.3784722222222224E-2</c:v>
                </c:pt>
                <c:pt idx="2">
                  <c:v>1.3784722222222224E-2</c:v>
                </c:pt>
                <c:pt idx="3">
                  <c:v>1.3784722222222224E-2</c:v>
                </c:pt>
                <c:pt idx="4">
                  <c:v>1.3784722222222224E-2</c:v>
                </c:pt>
                <c:pt idx="5">
                  <c:v>1.3784722222222224E-2</c:v>
                </c:pt>
                <c:pt idx="6">
                  <c:v>1.3784722222222224E-2</c:v>
                </c:pt>
                <c:pt idx="7">
                  <c:v>1.3784722222222224E-2</c:v>
                </c:pt>
                <c:pt idx="8">
                  <c:v>1.3784722222222224E-2</c:v>
                </c:pt>
                <c:pt idx="9">
                  <c:v>1.3784722222222224E-2</c:v>
                </c:pt>
                <c:pt idx="10">
                  <c:v>1.3784722222222224E-2</c:v>
                </c:pt>
                <c:pt idx="11">
                  <c:v>1.3784722222222224E-2</c:v>
                </c:pt>
              </c:numCache>
            </c:numRef>
          </c:yVal>
          <c:smooth val="1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103084768"/>
        <c:axId val="103085160"/>
      </c:scatterChart>
      <c:valAx>
        <c:axId val="103084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085160"/>
        <c:crosses val="autoZero"/>
        <c:crossBetween val="midCat"/>
      </c:valAx>
      <c:valAx>
        <c:axId val="103085160"/>
        <c:scaling>
          <c:orientation val="minMax"/>
          <c:max val="3.2000000000000008E-2"/>
          <c:min val="5.000000000000001E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[h]:mm:ss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084768"/>
        <c:crosses val="autoZero"/>
        <c:crossBetween val="midCat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.84453887357132762"/>
          <c:y val="0.16455285480619275"/>
          <c:w val="0.12467037389467547"/>
          <c:h val="0.697765985773517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195261</xdr:colOff>
      <xdr:row>14</xdr:row>
      <xdr:rowOff>19050</xdr:rowOff>
    </xdr:from>
    <xdr:to>
      <xdr:col>21</xdr:col>
      <xdr:colOff>85724</xdr:colOff>
      <xdr:row>41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9"/>
  <sheetViews>
    <sheetView workbookViewId="0">
      <pane ySplit="1" topLeftCell="A13" activePane="bottomLeft" state="frozen"/>
      <selection pane="bottomLeft" sqref="A1:XFD1048576"/>
    </sheetView>
  </sheetViews>
  <sheetFormatPr defaultRowHeight="15" x14ac:dyDescent="0.25"/>
  <sheetData>
    <row r="2" spans="2:10" x14ac:dyDescent="0.25">
      <c r="B2" s="1"/>
      <c r="D2" s="2"/>
      <c r="I2" s="1"/>
      <c r="J2" s="1"/>
    </row>
    <row r="3" spans="2:10" x14ac:dyDescent="0.25">
      <c r="B3" s="1"/>
      <c r="D3" s="2"/>
      <c r="I3" s="1"/>
      <c r="J3" s="1"/>
    </row>
    <row r="4" spans="2:10" x14ac:dyDescent="0.25">
      <c r="B4" s="1"/>
      <c r="D4" s="2"/>
      <c r="I4" s="1"/>
      <c r="J4" s="1"/>
    </row>
    <row r="5" spans="2:10" x14ac:dyDescent="0.25">
      <c r="B5" s="1"/>
      <c r="D5" s="2"/>
      <c r="I5" s="1"/>
      <c r="J5" s="1"/>
    </row>
    <row r="6" spans="2:10" x14ac:dyDescent="0.25">
      <c r="B6" s="1"/>
      <c r="D6" s="2"/>
      <c r="I6" s="1"/>
      <c r="J6" s="1"/>
    </row>
    <row r="7" spans="2:10" x14ac:dyDescent="0.25">
      <c r="B7" s="1"/>
      <c r="D7" s="2"/>
      <c r="I7" s="1"/>
      <c r="J7" s="1"/>
    </row>
    <row r="8" spans="2:10" x14ac:dyDescent="0.25">
      <c r="B8" s="1"/>
      <c r="D8" s="2"/>
      <c r="I8" s="1"/>
      <c r="J8" s="1"/>
    </row>
    <row r="9" spans="2:10" x14ac:dyDescent="0.25">
      <c r="B9" s="1"/>
      <c r="D9" s="2"/>
      <c r="I9" s="1"/>
      <c r="J9" s="1"/>
    </row>
    <row r="10" spans="2:10" x14ac:dyDescent="0.25">
      <c r="B10" s="1"/>
      <c r="D10" s="2"/>
      <c r="I10" s="1"/>
      <c r="J10" s="1"/>
    </row>
    <row r="11" spans="2:10" x14ac:dyDescent="0.25">
      <c r="B11" s="1"/>
      <c r="D11" s="2"/>
      <c r="I11" s="1"/>
      <c r="J11" s="1"/>
    </row>
    <row r="12" spans="2:10" x14ac:dyDescent="0.25">
      <c r="B12" s="1"/>
      <c r="D12" s="2"/>
      <c r="I12" s="1"/>
      <c r="J12" s="1"/>
    </row>
    <row r="13" spans="2:10" x14ac:dyDescent="0.25">
      <c r="B13" s="1"/>
      <c r="D13" s="2"/>
      <c r="I13" s="1"/>
      <c r="J13" s="1"/>
    </row>
    <row r="14" spans="2:10" x14ac:dyDescent="0.25">
      <c r="B14" s="1"/>
      <c r="D14" s="2"/>
      <c r="I14" s="1"/>
      <c r="J14" s="1"/>
    </row>
    <row r="15" spans="2:10" x14ac:dyDescent="0.25">
      <c r="B15" s="1"/>
      <c r="D15" s="2"/>
      <c r="I15" s="1"/>
      <c r="J15" s="1"/>
    </row>
    <row r="16" spans="2:10" x14ac:dyDescent="0.25">
      <c r="B16" s="1"/>
      <c r="D16" s="2"/>
      <c r="I16" s="1"/>
      <c r="J16" s="1"/>
    </row>
    <row r="17" spans="2:10" x14ac:dyDescent="0.25">
      <c r="B17" s="1"/>
      <c r="D17" s="2"/>
      <c r="I17" s="1"/>
      <c r="J17" s="1"/>
    </row>
    <row r="18" spans="2:10" x14ac:dyDescent="0.25">
      <c r="B18" s="1"/>
      <c r="D18" s="2"/>
      <c r="I18" s="1"/>
      <c r="J18" s="1"/>
    </row>
    <row r="19" spans="2:10" x14ac:dyDescent="0.25">
      <c r="B19" s="1"/>
      <c r="D19" s="2"/>
      <c r="I19" s="1"/>
      <c r="J19" s="1"/>
    </row>
    <row r="20" spans="2:10" x14ac:dyDescent="0.25">
      <c r="B20" s="1"/>
      <c r="D20" s="2"/>
      <c r="I20" s="1"/>
      <c r="J20" s="1"/>
    </row>
    <row r="21" spans="2:10" x14ac:dyDescent="0.25">
      <c r="B21" s="1"/>
      <c r="D21" s="2"/>
      <c r="I21" s="1"/>
      <c r="J21" s="1"/>
    </row>
    <row r="22" spans="2:10" x14ac:dyDescent="0.25">
      <c r="B22" s="1"/>
      <c r="D22" s="2"/>
      <c r="I22" s="1"/>
      <c r="J22" s="1"/>
    </row>
    <row r="23" spans="2:10" x14ac:dyDescent="0.25">
      <c r="B23" s="1"/>
      <c r="D23" s="2"/>
      <c r="I23" s="1"/>
      <c r="J23" s="1"/>
    </row>
    <row r="24" spans="2:10" x14ac:dyDescent="0.25">
      <c r="B24" s="1"/>
      <c r="D24" s="2"/>
      <c r="I24" s="1"/>
      <c r="J24" s="1"/>
    </row>
    <row r="25" spans="2:10" x14ac:dyDescent="0.25">
      <c r="B25" s="1"/>
      <c r="D25" s="2"/>
      <c r="I25" s="1"/>
      <c r="J25" s="1"/>
    </row>
    <row r="26" spans="2:10" x14ac:dyDescent="0.25">
      <c r="B26" s="1"/>
      <c r="D26" s="2"/>
      <c r="I26" s="1"/>
      <c r="J26" s="1"/>
    </row>
    <row r="27" spans="2:10" x14ac:dyDescent="0.25">
      <c r="B27" s="1"/>
      <c r="D27" s="2"/>
      <c r="I27" s="1"/>
      <c r="J27" s="1"/>
    </row>
    <row r="28" spans="2:10" x14ac:dyDescent="0.25">
      <c r="B28" s="1"/>
      <c r="D28" s="2"/>
      <c r="I28" s="1"/>
      <c r="J28" s="1"/>
    </row>
    <row r="29" spans="2:10" x14ac:dyDescent="0.25">
      <c r="B29" s="1"/>
      <c r="D29" s="2"/>
      <c r="I29" s="1"/>
      <c r="J29" s="1"/>
    </row>
    <row r="30" spans="2:10" x14ac:dyDescent="0.25">
      <c r="B30" s="1"/>
      <c r="D30" s="2"/>
      <c r="I30" s="1"/>
      <c r="J30" s="1"/>
    </row>
    <row r="31" spans="2:10" x14ac:dyDescent="0.25">
      <c r="B31" s="1"/>
      <c r="D31" s="2"/>
      <c r="I31" s="1"/>
      <c r="J31" s="1"/>
    </row>
    <row r="32" spans="2:10" x14ac:dyDescent="0.25">
      <c r="B32" s="1"/>
      <c r="D32" s="2"/>
      <c r="I32" s="1"/>
      <c r="J32" s="1"/>
    </row>
    <row r="33" spans="2:10" x14ac:dyDescent="0.25">
      <c r="B33" s="1"/>
      <c r="D33" s="2"/>
      <c r="I33" s="1"/>
      <c r="J33" s="1"/>
    </row>
    <row r="34" spans="2:10" x14ac:dyDescent="0.25">
      <c r="B34" s="1"/>
      <c r="D34" s="2"/>
      <c r="I34" s="1"/>
      <c r="J34" s="1"/>
    </row>
    <row r="35" spans="2:10" x14ac:dyDescent="0.25">
      <c r="B35" s="1"/>
      <c r="D35" s="2"/>
      <c r="I35" s="1"/>
      <c r="J35" s="1"/>
    </row>
    <row r="36" spans="2:10" x14ac:dyDescent="0.25">
      <c r="B36" s="1"/>
      <c r="D36" s="2"/>
      <c r="I36" s="1"/>
      <c r="J36" s="1"/>
    </row>
    <row r="37" spans="2:10" x14ac:dyDescent="0.25">
      <c r="B37" s="1"/>
      <c r="D37" s="2"/>
      <c r="I37" s="1"/>
      <c r="J37" s="1"/>
    </row>
    <row r="38" spans="2:10" x14ac:dyDescent="0.25">
      <c r="B38" s="1"/>
      <c r="D38" s="2"/>
      <c r="I38" s="1"/>
      <c r="J38" s="1"/>
    </row>
    <row r="39" spans="2:10" x14ac:dyDescent="0.25">
      <c r="B39" s="1"/>
      <c r="D39" s="2"/>
      <c r="I39" s="1"/>
      <c r="J39" s="1"/>
    </row>
  </sheetData>
  <sortState ref="A2:L124">
    <sortCondition ref="B1"/>
  </sortState>
  <conditionalFormatting sqref="C1:C39 C72:C1048576">
    <cfRule type="duplicateValues" dxfId="7" priority="1"/>
    <cfRule type="duplicateValues" dxfId="6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8"/>
  <sheetViews>
    <sheetView tabSelected="1" workbookViewId="0">
      <selection activeCell="A2" sqref="A2"/>
    </sheetView>
  </sheetViews>
  <sheetFormatPr defaultRowHeight="15" x14ac:dyDescent="0.25"/>
  <cols>
    <col min="1" max="1" width="18.5703125" customWidth="1"/>
    <col min="2" max="3" width="15.85546875" customWidth="1"/>
  </cols>
  <sheetData>
    <row r="1" spans="1:26" x14ac:dyDescent="0.25">
      <c r="A1" t="s">
        <v>0</v>
      </c>
      <c r="B1" t="s">
        <v>1</v>
      </c>
      <c r="C1" t="s">
        <v>2</v>
      </c>
      <c r="D1" t="s">
        <v>3</v>
      </c>
      <c r="E1" t="s">
        <v>3</v>
      </c>
      <c r="F1" s="4" t="s">
        <v>25</v>
      </c>
      <c r="G1" t="s">
        <v>26</v>
      </c>
      <c r="H1" t="s">
        <v>27</v>
      </c>
      <c r="I1" t="s">
        <v>28</v>
      </c>
      <c r="J1" t="s">
        <v>4</v>
      </c>
      <c r="K1" t="s">
        <v>5</v>
      </c>
    </row>
    <row r="2" spans="1:26" x14ac:dyDescent="0.25">
      <c r="A2" s="1"/>
      <c r="C2" s="2"/>
      <c r="D2" t="str">
        <f>TEXT(A2,"mmm")</f>
        <v>Jan</v>
      </c>
      <c r="E2" s="3" t="s">
        <v>6</v>
      </c>
      <c r="F2" s="3" t="e">
        <f>AVERAGEIF(D:D,  "Jan",C:C)</f>
        <v>#DIV/0!</v>
      </c>
      <c r="G2" s="3">
        <f t="array" ref="G2">PERCENTILE(IF(D:D="Jan",C:C),0.9)</f>
        <v>0</v>
      </c>
      <c r="H2" s="5" t="e">
        <f t="array" ref="H2">AVERAGE(C:C)</f>
        <v>#DIV/0!</v>
      </c>
      <c r="I2" s="2" t="e">
        <f t="array" ref="I2">PERCENTILE(C:C, 0.9)</f>
        <v>#NUM!</v>
      </c>
      <c r="J2" s="5">
        <v>1.03125E-2</v>
      </c>
      <c r="K2" s="2">
        <v>1.3784722222222224E-2</v>
      </c>
      <c r="L2" s="3"/>
    </row>
    <row r="3" spans="1:26" x14ac:dyDescent="0.25">
      <c r="A3" s="1"/>
      <c r="C3" s="2"/>
      <c r="D3" t="str">
        <f t="shared" ref="D3" si="0">TEXT(A3,"mmm")</f>
        <v>Jan</v>
      </c>
      <c r="E3" s="1" t="s">
        <v>7</v>
      </c>
      <c r="F3" s="3" t="e">
        <f>AVERAGEIF(D:D,  "Feb",C:C)</f>
        <v>#DIV/0!</v>
      </c>
      <c r="G3" s="3" t="e">
        <f t="array" ref="G3">PERCENTILE(IF(D:D="Feb",C:C),0.9)</f>
        <v>#NUM!</v>
      </c>
      <c r="H3" s="5" t="e">
        <f t="array" ref="H3">AVERAGE(C:C)</f>
        <v>#DIV/0!</v>
      </c>
      <c r="I3" s="2" t="e">
        <f t="array" ref="I3">PERCENTILE(C:C, 0.9)</f>
        <v>#NUM!</v>
      </c>
      <c r="J3" s="5">
        <v>1.03125E-2</v>
      </c>
      <c r="K3" s="2">
        <v>1.3784722222222224E-2</v>
      </c>
      <c r="L3" s="3"/>
    </row>
    <row r="4" spans="1:26" x14ac:dyDescent="0.25">
      <c r="A4" s="1"/>
      <c r="C4" s="2"/>
      <c r="E4" s="1" t="s">
        <v>8</v>
      </c>
      <c r="F4" s="3" t="e">
        <f>AVERAGEIF(D:D,  "Mar",C:C)</f>
        <v>#DIV/0!</v>
      </c>
      <c r="G4" s="3" t="e">
        <f t="array" ref="G4">PERCENTILE(IF(D:D="Mar",C:C),0.9)</f>
        <v>#NUM!</v>
      </c>
      <c r="H4" s="5" t="e">
        <f t="array" ref="H4">AVERAGE(C:C)</f>
        <v>#DIV/0!</v>
      </c>
      <c r="I4" s="2" t="e">
        <f t="array" ref="I4">PERCENTILE(C:C, 0.9)</f>
        <v>#NUM!</v>
      </c>
      <c r="J4" s="5">
        <v>1.03125E-2</v>
      </c>
      <c r="K4" s="2">
        <v>1.3784722222222224E-2</v>
      </c>
      <c r="L4" s="3"/>
      <c r="M4" s="6"/>
      <c r="N4" s="6" t="s">
        <v>6</v>
      </c>
      <c r="O4" s="6" t="s">
        <v>7</v>
      </c>
      <c r="P4" s="6" t="s">
        <v>8</v>
      </c>
      <c r="Q4" s="6" t="s">
        <v>9</v>
      </c>
      <c r="R4" s="6" t="s">
        <v>10</v>
      </c>
      <c r="S4" s="6" t="s">
        <v>18</v>
      </c>
      <c r="T4" s="6" t="s">
        <v>19</v>
      </c>
      <c r="U4" s="6" t="s">
        <v>13</v>
      </c>
      <c r="V4" s="6" t="s">
        <v>20</v>
      </c>
      <c r="W4" s="6" t="s">
        <v>15</v>
      </c>
      <c r="X4" s="6" t="s">
        <v>16</v>
      </c>
      <c r="Y4" s="6" t="s">
        <v>17</v>
      </c>
      <c r="Z4" s="8" t="s">
        <v>24</v>
      </c>
    </row>
    <row r="5" spans="1:26" x14ac:dyDescent="0.25">
      <c r="A5" s="1"/>
      <c r="C5" s="2"/>
      <c r="E5" s="1" t="s">
        <v>9</v>
      </c>
      <c r="F5" s="3" t="e">
        <f>AVERAGEIF(D:D,  "Apr",C:C)</f>
        <v>#DIV/0!</v>
      </c>
      <c r="G5" s="3" t="e">
        <f t="array" ref="G5">PERCENTILE(IF(D:D="Apr",C:C),0.9)</f>
        <v>#NUM!</v>
      </c>
      <c r="H5" s="5" t="e">
        <f t="array" ref="H5">AVERAGE(C:C)</f>
        <v>#DIV/0!</v>
      </c>
      <c r="I5" s="2" t="e">
        <f t="array" ref="I5">PERCENTILE(C:C, 0.9)</f>
        <v>#NUM!</v>
      </c>
      <c r="J5" s="5">
        <v>1.03125E-2</v>
      </c>
      <c r="K5" s="2">
        <v>1.3784722222222224E-2</v>
      </c>
      <c r="L5" s="3"/>
      <c r="M5" s="6" t="s">
        <v>21</v>
      </c>
      <c r="N5" s="6">
        <f>COUNTIF($D:$D,"Jan")</f>
        <v>2</v>
      </c>
      <c r="O5" s="6">
        <f>COUNTIF($D:$D,"Feb")</f>
        <v>0</v>
      </c>
      <c r="P5" s="6">
        <f>COUNTIF($D:$D,"Mar")</f>
        <v>0</v>
      </c>
      <c r="Q5" s="6">
        <f>COUNTIF($D:$D,"Apr")</f>
        <v>0</v>
      </c>
      <c r="R5" s="6">
        <f>COUNTIF($D:$D,"May")</f>
        <v>0</v>
      </c>
      <c r="S5" s="6">
        <f>COUNTIF($D:$D,"Jun")</f>
        <v>0</v>
      </c>
      <c r="T5" s="6">
        <f>COUNTIF($D:$D,"Jul")</f>
        <v>0</v>
      </c>
      <c r="U5" s="6">
        <f>COUNTIF($D:$D,"Aug")</f>
        <v>0</v>
      </c>
      <c r="V5" s="6">
        <f>COUNTIF($D:$D,"Sep")</f>
        <v>0</v>
      </c>
      <c r="W5" s="6">
        <f>COUNTIF($D:$D,"Oct")</f>
        <v>0</v>
      </c>
      <c r="X5" s="6">
        <f>COUNTIF($D:$D,"Nov")</f>
        <v>0</v>
      </c>
      <c r="Y5" s="6">
        <f>COUNTIF($D:$D,"Dec")</f>
        <v>0</v>
      </c>
      <c r="Z5">
        <f>SUM(N5:Y5)</f>
        <v>2</v>
      </c>
    </row>
    <row r="6" spans="1:26" x14ac:dyDescent="0.25">
      <c r="A6" s="1"/>
      <c r="C6" s="2"/>
      <c r="E6" s="1" t="s">
        <v>10</v>
      </c>
      <c r="F6" s="3" t="e">
        <f>AVERAGEIF(D:D,  "May",C:C)</f>
        <v>#DIV/0!</v>
      </c>
      <c r="G6" s="3" t="e">
        <f t="array" ref="G6">PERCENTILE(IF(D:D="May",C:C),0.9)</f>
        <v>#NUM!</v>
      </c>
      <c r="H6" s="5" t="e">
        <f t="array" ref="H6">AVERAGE(C:C)</f>
        <v>#DIV/0!</v>
      </c>
      <c r="I6" s="2" t="e">
        <f t="array" ref="I6">PERCENTILE(C:C, 0.9)</f>
        <v>#NUM!</v>
      </c>
      <c r="J6" s="5">
        <v>1.03125E-2</v>
      </c>
      <c r="K6" s="2">
        <v>1.3784722222222224E-2</v>
      </c>
      <c r="L6" s="3"/>
      <c r="M6" s="6" t="s">
        <v>22</v>
      </c>
      <c r="N6" s="7">
        <f t="array" ref="N6">MAX(IF($D:$D="Jan",$C:$C))</f>
        <v>0</v>
      </c>
      <c r="O6" s="7">
        <f t="array" ref="O6">MAX(IF($D:$D="Feb",$C:$C))</f>
        <v>0</v>
      </c>
      <c r="P6" s="7">
        <f t="array" ref="P6">MAX(IF($D:$D="Mar",$C:$C))</f>
        <v>0</v>
      </c>
      <c r="Q6" s="7">
        <f t="array" ref="Q6">MAX(IF($D:$D="Apr",$C:$C))</f>
        <v>0</v>
      </c>
      <c r="R6" s="7">
        <f t="array" ref="R6">MAX(IF($D:$D="May",$C:$C))</f>
        <v>0</v>
      </c>
      <c r="S6" s="7">
        <f t="array" ref="S6">MAX(IF($D:$D="Jun",$C:$C))</f>
        <v>0</v>
      </c>
      <c r="T6" s="7">
        <f t="array" ref="T6">MAX(IF($D:$D="Jul",$C:$C))</f>
        <v>0</v>
      </c>
      <c r="U6" s="7">
        <f t="array" ref="U6">MAX(IF($D:$D="Aug",$C:$C))</f>
        <v>0</v>
      </c>
      <c r="V6" s="7">
        <f t="array" ref="V6">MAX(IF($D:$D="Sep",$C:$C))</f>
        <v>0</v>
      </c>
      <c r="W6" s="7">
        <f t="array" ref="W6">MAX(IF($D:$D="Oct",$C:$C))</f>
        <v>0</v>
      </c>
      <c r="X6" s="7">
        <f t="array" ref="X6">MAX(IF($D:$D="Nov",$C:$C))</f>
        <v>0</v>
      </c>
      <c r="Y6" s="7">
        <f t="array" ref="Y6">MAX(IF($D:$D="Dec",$C:$C))</f>
        <v>0</v>
      </c>
    </row>
    <row r="7" spans="1:26" x14ac:dyDescent="0.25">
      <c r="A7" s="1"/>
      <c r="C7" s="2"/>
      <c r="E7" s="1" t="s">
        <v>11</v>
      </c>
      <c r="F7" s="3" t="e">
        <f>AVERAGEIF(D:D,  "Jun",C:C)</f>
        <v>#DIV/0!</v>
      </c>
      <c r="G7" s="3" t="e">
        <f t="array" ref="G7">PERCENTILE(IF(D:D="Jun",C:C),0.9)</f>
        <v>#NUM!</v>
      </c>
      <c r="H7" s="5" t="e">
        <f t="array" ref="H7">AVERAGE(C:C)</f>
        <v>#DIV/0!</v>
      </c>
      <c r="I7" s="2" t="e">
        <f t="array" ref="I7">PERCENTILE(C:C, 0.9)</f>
        <v>#NUM!</v>
      </c>
      <c r="J7" s="5">
        <v>1.03125E-2</v>
      </c>
      <c r="K7" s="2">
        <v>1.3784722222222224E-2</v>
      </c>
      <c r="L7" s="3"/>
      <c r="M7" s="6" t="s">
        <v>23</v>
      </c>
      <c r="N7" s="7">
        <f t="array" ref="N7">MIN(IF($D:$D="Jan",$C:$C))</f>
        <v>0</v>
      </c>
      <c r="O7" s="7">
        <f t="array" ref="O7">MIN(IF($D:$D="Feb",$C:$C))</f>
        <v>0</v>
      </c>
      <c r="P7" s="7">
        <f t="array" ref="P7">MIN(IF($D:$D="Mar",$C:$C))</f>
        <v>0</v>
      </c>
      <c r="Q7" s="7">
        <f t="array" ref="Q7">MIN(IF($D:$D="Apr",$C:$C))</f>
        <v>0</v>
      </c>
      <c r="R7" s="7">
        <f t="array" ref="R7">MIN(IF($D:$D="May",$C:$C))</f>
        <v>0</v>
      </c>
      <c r="S7" s="7">
        <f t="array" ref="S7">MIN(IF($D:$D="Jun",$C:$C))</f>
        <v>0</v>
      </c>
      <c r="T7" s="7">
        <f t="array" ref="T7">MIN(IF($D:$D="Jul",$C:$C))</f>
        <v>0</v>
      </c>
      <c r="U7" s="7">
        <f t="array" ref="U7">MIN(IF($D:$D="Aug",$C:$C))</f>
        <v>0</v>
      </c>
      <c r="V7" s="7">
        <f t="array" ref="V7">MIN(IF($D:$D="Sep",$C:$C))</f>
        <v>0</v>
      </c>
      <c r="W7" s="7">
        <f t="array" ref="W7">MIN(IF($D:$D="Oct",$C:$C))</f>
        <v>0</v>
      </c>
      <c r="X7" s="7">
        <f t="array" ref="X7">MIN(IF($D:$D="Nov",$C:$C))</f>
        <v>0</v>
      </c>
      <c r="Y7" s="7">
        <f t="array" ref="Y7">MIN(IF($D:$D="Dec",$C:$C))</f>
        <v>0</v>
      </c>
    </row>
    <row r="8" spans="1:26" x14ac:dyDescent="0.25">
      <c r="A8" s="1"/>
      <c r="C8" s="2"/>
      <c r="E8" s="1" t="s">
        <v>12</v>
      </c>
      <c r="F8" s="3" t="e">
        <f>AVERAGEIF(D:D,  "Jul",C:C)</f>
        <v>#DIV/0!</v>
      </c>
      <c r="G8" s="3" t="e">
        <f t="array" ref="G8">PERCENTILE(IF(D:D="Jul",C:C),0.9)</f>
        <v>#NUM!</v>
      </c>
      <c r="H8" s="5" t="e">
        <f t="array" ref="H8">AVERAGE(C:C)</f>
        <v>#DIV/0!</v>
      </c>
      <c r="I8" s="2" t="e">
        <f t="array" ref="I8">PERCENTILE(C:C, 0.9)</f>
        <v>#NUM!</v>
      </c>
      <c r="J8" s="5">
        <v>1.03125E-2</v>
      </c>
      <c r="K8" s="2">
        <v>1.3784722222222224E-2</v>
      </c>
      <c r="L8" s="3"/>
    </row>
    <row r="9" spans="1:26" x14ac:dyDescent="0.25">
      <c r="A9" s="1"/>
      <c r="C9" s="2"/>
      <c r="E9" s="1" t="s">
        <v>13</v>
      </c>
      <c r="F9" s="3" t="e">
        <f>AVERAGEIF(D:D,  "Aug",C:C)</f>
        <v>#DIV/0!</v>
      </c>
      <c r="G9" s="3" t="e">
        <f t="array" ref="G9">PERCENTILE(IF(D:D="Aug",C:C),0.9)</f>
        <v>#NUM!</v>
      </c>
      <c r="H9" s="5" t="e">
        <f t="array" ref="H9">AVERAGE(C:C)</f>
        <v>#DIV/0!</v>
      </c>
      <c r="I9" s="2" t="e">
        <f t="array" ref="I9">PERCENTILE(C:C, 0.9)</f>
        <v>#NUM!</v>
      </c>
      <c r="J9" s="5">
        <v>1.03125E-2</v>
      </c>
      <c r="K9" s="2">
        <v>1.3784722222222224E-2</v>
      </c>
      <c r="L9" s="3"/>
    </row>
    <row r="10" spans="1:26" x14ac:dyDescent="0.25">
      <c r="A10" s="1"/>
      <c r="C10" s="2"/>
      <c r="E10" s="1" t="s">
        <v>14</v>
      </c>
      <c r="F10" s="3" t="e">
        <f>AVERAGEIF(D:D,  "Sep",C:C)</f>
        <v>#DIV/0!</v>
      </c>
      <c r="G10" s="3" t="e">
        <f t="array" ref="G10">PERCENTILE(IF(D:D="Sep",C:C),0.9)</f>
        <v>#NUM!</v>
      </c>
      <c r="H10" s="5" t="e">
        <f t="array" ref="H10">AVERAGE(C:C)</f>
        <v>#DIV/0!</v>
      </c>
      <c r="I10" s="2" t="e">
        <f t="array" ref="I10">PERCENTILE(C:C, 0.9)</f>
        <v>#NUM!</v>
      </c>
      <c r="J10" s="5">
        <v>1.03125E-2</v>
      </c>
      <c r="K10" s="2">
        <v>1.3784722222222224E-2</v>
      </c>
      <c r="L10" s="3"/>
    </row>
    <row r="11" spans="1:26" x14ac:dyDescent="0.25">
      <c r="A11" s="1"/>
      <c r="C11" s="2"/>
      <c r="E11" s="1" t="s">
        <v>15</v>
      </c>
      <c r="F11" s="3" t="e">
        <f>AVERAGEIF(D:D,  "Oct",C:C)</f>
        <v>#DIV/0!</v>
      </c>
      <c r="G11" s="3" t="e">
        <f t="array" ref="G11">PERCENTILE(IF(D:D="Oct",C:C),0.9)</f>
        <v>#NUM!</v>
      </c>
      <c r="H11" s="5" t="e">
        <f t="array" ref="H11">AVERAGE(C:C)</f>
        <v>#DIV/0!</v>
      </c>
      <c r="I11" s="2" t="e">
        <f t="array" ref="I11">PERCENTILE(C:C, 0.9)</f>
        <v>#NUM!</v>
      </c>
      <c r="J11" s="5">
        <v>1.03125E-2</v>
      </c>
      <c r="K11" s="2">
        <v>1.3784722222222224E-2</v>
      </c>
      <c r="L11" s="3"/>
    </row>
    <row r="12" spans="1:26" x14ac:dyDescent="0.25">
      <c r="A12" s="1"/>
      <c r="C12" s="2"/>
      <c r="E12" s="1" t="s">
        <v>16</v>
      </c>
      <c r="F12" s="3" t="e">
        <f>AVERAGEIF(D:D,  "Nov",C:C)</f>
        <v>#DIV/0!</v>
      </c>
      <c r="G12" s="3" t="e">
        <f t="array" ref="G12">PERCENTILE(IF(D:D="Nov",C:C),0.9)</f>
        <v>#NUM!</v>
      </c>
      <c r="H12" s="5" t="e">
        <f t="array" ref="H12">AVERAGE(C:C)</f>
        <v>#DIV/0!</v>
      </c>
      <c r="I12" s="2" t="e">
        <f t="array" ref="I12">PERCENTILE(C:C, 0.9)</f>
        <v>#NUM!</v>
      </c>
      <c r="J12" s="5">
        <v>1.03125E-2</v>
      </c>
      <c r="K12" s="2">
        <v>1.3784722222222224E-2</v>
      </c>
      <c r="L12" s="3"/>
    </row>
    <row r="13" spans="1:26" x14ac:dyDescent="0.25">
      <c r="A13" s="1"/>
      <c r="C13" s="2"/>
      <c r="E13" s="1" t="s">
        <v>17</v>
      </c>
      <c r="F13" s="3" t="e">
        <f>AVERAGEIF(D:D,  "Dec",C:C)</f>
        <v>#DIV/0!</v>
      </c>
      <c r="G13" s="3" t="e">
        <f t="array" ref="G13">PERCENTILE(IF(D:D="Dec",C:C),0.9)</f>
        <v>#NUM!</v>
      </c>
      <c r="H13" s="5" t="e">
        <f t="array" ref="H13">AVERAGE(C:C)</f>
        <v>#DIV/0!</v>
      </c>
      <c r="I13" s="2" t="e">
        <f t="array" ref="I13">PERCENTILE(C:C, 0.9)</f>
        <v>#NUM!</v>
      </c>
      <c r="J13" s="5">
        <v>1.03125E-2</v>
      </c>
      <c r="K13" s="2">
        <v>1.3784722222222224E-2</v>
      </c>
      <c r="L13" s="3"/>
    </row>
    <row r="14" spans="1:26" x14ac:dyDescent="0.25">
      <c r="A14" s="1"/>
      <c r="C14" s="2"/>
    </row>
    <row r="15" spans="1:26" x14ac:dyDescent="0.25">
      <c r="A15" s="1"/>
      <c r="C15" s="2"/>
    </row>
    <row r="16" spans="1:26" x14ac:dyDescent="0.25">
      <c r="A16" s="1"/>
      <c r="C16" s="2"/>
    </row>
    <row r="17" spans="1:3" x14ac:dyDescent="0.25">
      <c r="A17" s="1"/>
      <c r="C17" s="2"/>
    </row>
    <row r="18" spans="1:3" x14ac:dyDescent="0.25">
      <c r="A18" s="1"/>
      <c r="C18" s="2"/>
    </row>
    <row r="19" spans="1:3" x14ac:dyDescent="0.25">
      <c r="A19" s="1"/>
      <c r="C19" s="2"/>
    </row>
    <row r="20" spans="1:3" x14ac:dyDescent="0.25">
      <c r="A20" s="1"/>
      <c r="C20" s="2"/>
    </row>
    <row r="21" spans="1:3" x14ac:dyDescent="0.25">
      <c r="A21" s="1"/>
      <c r="C21" s="2"/>
    </row>
    <row r="22" spans="1:3" x14ac:dyDescent="0.25">
      <c r="A22" s="1"/>
      <c r="C22" s="2"/>
    </row>
    <row r="23" spans="1:3" x14ac:dyDescent="0.25">
      <c r="A23" s="1"/>
      <c r="C23" s="2"/>
    </row>
    <row r="24" spans="1:3" x14ac:dyDescent="0.25">
      <c r="A24" s="1"/>
      <c r="C24" s="2"/>
    </row>
    <row r="25" spans="1:3" x14ac:dyDescent="0.25">
      <c r="A25" s="1"/>
      <c r="C25" s="2"/>
    </row>
    <row r="26" spans="1:3" x14ac:dyDescent="0.25">
      <c r="A26" s="1"/>
      <c r="C26" s="2"/>
    </row>
    <row r="27" spans="1:3" x14ac:dyDescent="0.25">
      <c r="A27" s="1"/>
      <c r="C27" s="2"/>
    </row>
    <row r="28" spans="1:3" x14ac:dyDescent="0.25">
      <c r="A28" s="1"/>
      <c r="C28" s="2"/>
    </row>
    <row r="29" spans="1:3" x14ac:dyDescent="0.25">
      <c r="A29" s="1"/>
      <c r="C29" s="2"/>
    </row>
    <row r="30" spans="1:3" x14ac:dyDescent="0.25">
      <c r="A30" s="1"/>
      <c r="C30" s="2"/>
    </row>
    <row r="31" spans="1:3" x14ac:dyDescent="0.25">
      <c r="A31" s="1"/>
      <c r="C31" s="2"/>
    </row>
    <row r="32" spans="1:3" x14ac:dyDescent="0.25">
      <c r="A32" s="1"/>
      <c r="C32" s="2"/>
    </row>
    <row r="33" spans="1:3" x14ac:dyDescent="0.25">
      <c r="A33" s="1"/>
      <c r="C33" s="2"/>
    </row>
    <row r="34" spans="1:3" x14ac:dyDescent="0.25">
      <c r="A34" s="1"/>
      <c r="C34" s="2"/>
    </row>
    <row r="35" spans="1:3" x14ac:dyDescent="0.25">
      <c r="A35" s="1"/>
      <c r="C35" s="2"/>
    </row>
    <row r="36" spans="1:3" x14ac:dyDescent="0.25">
      <c r="A36" s="1"/>
      <c r="C36" s="2"/>
    </row>
    <row r="37" spans="1:3" x14ac:dyDescent="0.25">
      <c r="A37" s="1"/>
      <c r="C37" s="2"/>
    </row>
    <row r="38" spans="1:3" x14ac:dyDescent="0.25">
      <c r="A38" s="1"/>
      <c r="C38" s="2"/>
    </row>
    <row r="39" spans="1:3" x14ac:dyDescent="0.25">
      <c r="A39" s="1"/>
      <c r="C39" s="2"/>
    </row>
    <row r="40" spans="1:3" x14ac:dyDescent="0.25">
      <c r="A40" s="1"/>
      <c r="C40" s="2"/>
    </row>
    <row r="41" spans="1:3" x14ac:dyDescent="0.25">
      <c r="A41" s="1"/>
      <c r="C41" s="2"/>
    </row>
    <row r="42" spans="1:3" x14ac:dyDescent="0.25">
      <c r="A42" s="1"/>
      <c r="C42" s="2"/>
    </row>
    <row r="43" spans="1:3" x14ac:dyDescent="0.25">
      <c r="A43" s="1"/>
      <c r="C43" s="2"/>
    </row>
    <row r="44" spans="1:3" x14ac:dyDescent="0.25">
      <c r="A44" s="1"/>
      <c r="C44" s="2"/>
    </row>
    <row r="45" spans="1:3" x14ac:dyDescent="0.25">
      <c r="A45" s="1"/>
      <c r="C45" s="2"/>
    </row>
    <row r="46" spans="1:3" x14ac:dyDescent="0.25">
      <c r="A46" s="1"/>
      <c r="C46" s="2"/>
    </row>
    <row r="47" spans="1:3" x14ac:dyDescent="0.25">
      <c r="A47" s="1"/>
      <c r="C47" s="2"/>
    </row>
    <row r="48" spans="1:3" x14ac:dyDescent="0.25">
      <c r="A48" s="1"/>
      <c r="C48" s="2"/>
    </row>
    <row r="49" spans="1:3" x14ac:dyDescent="0.25">
      <c r="A49" s="1"/>
      <c r="C49" s="2"/>
    </row>
    <row r="50" spans="1:3" x14ac:dyDescent="0.25">
      <c r="A50" s="1"/>
      <c r="C50" s="2"/>
    </row>
    <row r="51" spans="1:3" x14ac:dyDescent="0.25">
      <c r="A51" s="1"/>
      <c r="C51" s="2"/>
    </row>
    <row r="52" spans="1:3" x14ac:dyDescent="0.25">
      <c r="A52" s="1"/>
      <c r="C52" s="2"/>
    </row>
    <row r="53" spans="1:3" x14ac:dyDescent="0.25">
      <c r="A53" s="1"/>
      <c r="C53" s="2"/>
    </row>
    <row r="54" spans="1:3" x14ac:dyDescent="0.25">
      <c r="A54" s="1"/>
      <c r="C54" s="2"/>
    </row>
    <row r="55" spans="1:3" x14ac:dyDescent="0.25">
      <c r="A55" s="1"/>
      <c r="C55" s="2"/>
    </row>
    <row r="56" spans="1:3" x14ac:dyDescent="0.25">
      <c r="A56" s="1"/>
      <c r="C56" s="2"/>
    </row>
    <row r="57" spans="1:3" x14ac:dyDescent="0.25">
      <c r="A57" s="1"/>
      <c r="C57" s="2"/>
    </row>
    <row r="58" spans="1:3" x14ac:dyDescent="0.25">
      <c r="A58" s="1"/>
      <c r="C58" s="2"/>
    </row>
    <row r="59" spans="1:3" x14ac:dyDescent="0.25">
      <c r="A59" s="1"/>
      <c r="C59" s="2"/>
    </row>
    <row r="60" spans="1:3" x14ac:dyDescent="0.25">
      <c r="A60" s="1"/>
      <c r="C60" s="2"/>
    </row>
    <row r="61" spans="1:3" x14ac:dyDescent="0.25">
      <c r="A61" s="1"/>
      <c r="C61" s="2"/>
    </row>
    <row r="62" spans="1:3" x14ac:dyDescent="0.25">
      <c r="A62" s="1"/>
      <c r="C62" s="2"/>
    </row>
    <row r="63" spans="1:3" x14ac:dyDescent="0.25">
      <c r="A63" s="1"/>
      <c r="C63" s="2"/>
    </row>
    <row r="64" spans="1:3" x14ac:dyDescent="0.25">
      <c r="A64" s="1"/>
      <c r="C64" s="2"/>
    </row>
    <row r="65" spans="1:3" x14ac:dyDescent="0.25">
      <c r="A65" s="1"/>
      <c r="C65" s="2"/>
    </row>
    <row r="66" spans="1:3" x14ac:dyDescent="0.25">
      <c r="A66" s="1"/>
      <c r="C66" s="2"/>
    </row>
    <row r="67" spans="1:3" x14ac:dyDescent="0.25">
      <c r="A67" s="1"/>
      <c r="C67" s="2"/>
    </row>
    <row r="68" spans="1:3" x14ac:dyDescent="0.25">
      <c r="A68" s="1"/>
      <c r="C68" s="2"/>
    </row>
    <row r="69" spans="1:3" x14ac:dyDescent="0.25">
      <c r="A69" s="1"/>
      <c r="C69" s="2"/>
    </row>
    <row r="70" spans="1:3" x14ac:dyDescent="0.25">
      <c r="A70" s="1"/>
      <c r="C70" s="2"/>
    </row>
    <row r="71" spans="1:3" x14ac:dyDescent="0.25">
      <c r="A71" s="1"/>
      <c r="C71" s="2"/>
    </row>
    <row r="72" spans="1:3" x14ac:dyDescent="0.25">
      <c r="A72" s="1"/>
      <c r="C72" s="2"/>
    </row>
    <row r="73" spans="1:3" x14ac:dyDescent="0.25">
      <c r="A73" s="1"/>
      <c r="C73" s="2"/>
    </row>
    <row r="74" spans="1:3" x14ac:dyDescent="0.25">
      <c r="A74" s="1"/>
      <c r="C74" s="2"/>
    </row>
    <row r="75" spans="1:3" x14ac:dyDescent="0.25">
      <c r="A75" s="1"/>
      <c r="C75" s="2"/>
    </row>
    <row r="76" spans="1:3" x14ac:dyDescent="0.25">
      <c r="A76" s="1"/>
      <c r="C76" s="2"/>
    </row>
    <row r="77" spans="1:3" x14ac:dyDescent="0.25">
      <c r="A77" s="1"/>
      <c r="C77" s="2"/>
    </row>
    <row r="78" spans="1:3" x14ac:dyDescent="0.25">
      <c r="A78" s="1"/>
      <c r="C78" s="2"/>
    </row>
  </sheetData>
  <conditionalFormatting sqref="B1">
    <cfRule type="duplicateValues" dxfId="5" priority="5"/>
    <cfRule type="duplicateValues" dxfId="4" priority="6"/>
    <cfRule type="duplicateValues" dxfId="3" priority="7"/>
  </conditionalFormatting>
  <conditionalFormatting sqref="B40:B78">
    <cfRule type="duplicateValues" dxfId="2" priority="4"/>
  </conditionalFormatting>
  <conditionalFormatting sqref="B2:B39">
    <cfRule type="duplicateValues" dxfId="1" priority="1"/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 ACS-3</vt:lpstr>
      <vt:lpstr>Chart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Azuma, Jason</dc:creator>
  <cp:lastModifiedBy>Repass, Laurent</cp:lastModifiedBy>
  <dcterms:created xsi:type="dcterms:W3CDTF">2017-01-24T17:27:06Z</dcterms:created>
  <dcterms:modified xsi:type="dcterms:W3CDTF">2017-03-28T21:14:56Z</dcterms:modified>
</cp:coreProperties>
</file>