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E1208777\AppData\Local\Microsoft\Windows\INetCache\Content.Outlook\P8MAPEUY\"/>
    </mc:Choice>
  </mc:AlternateContent>
  <xr:revisionPtr revIDLastSave="0" documentId="13_ncr:1_{FCF99BF9-3EE3-46C1-9490-3B0924BC3DA8}" xr6:coauthVersionLast="47" xr6:coauthVersionMax="47" xr10:uidLastSave="{00000000-0000-0000-0000-000000000000}"/>
  <bookViews>
    <workbookView xWindow="-28920" yWindow="-1950" windowWidth="29040" windowHeight="15720" activeTab="1" xr2:uid="{00000000-000D-0000-FFFF-FFFF00000000}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Hlk155799110" localSheetId="1">Sheet1!$E$23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I47" i="1"/>
  <c r="I46" i="1"/>
  <c r="I45" i="1"/>
  <c r="I44" i="1"/>
  <c r="I43" i="1"/>
  <c r="I42" i="1"/>
  <c r="I41" i="1"/>
  <c r="I40" i="1"/>
  <c r="I38" i="1"/>
  <c r="I37" i="1"/>
  <c r="I36" i="1"/>
  <c r="I35" i="1"/>
  <c r="I34" i="1"/>
  <c r="I33" i="1"/>
  <c r="I32" i="1"/>
  <c r="I31" i="1"/>
  <c r="I29" i="1"/>
  <c r="I28" i="1"/>
  <c r="I27" i="1"/>
  <c r="I26" i="1"/>
  <c r="I25" i="1"/>
  <c r="I24" i="1"/>
  <c r="I23" i="1"/>
  <c r="I22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I15" i="1"/>
  <c r="E14" i="1"/>
  <c r="E13" i="1"/>
  <c r="I20" i="1"/>
  <c r="E19" i="1"/>
  <c r="I18" i="1"/>
  <c r="E18" i="1"/>
  <c r="E17" i="1"/>
  <c r="E16" i="1"/>
  <c r="E15" i="1"/>
  <c r="E20" i="1"/>
  <c r="I19" i="1" l="1"/>
  <c r="I17" i="1"/>
  <c r="I16" i="1"/>
  <c r="I14" i="1"/>
  <c r="I13" i="1"/>
  <c r="I62" i="1" l="1"/>
  <c r="I61" i="1"/>
  <c r="I60" i="1"/>
  <c r="I58" i="1"/>
  <c r="I59" i="1"/>
  <c r="I57" i="1"/>
  <c r="I56" i="1"/>
  <c r="E62" i="1"/>
  <c r="E61" i="1"/>
  <c r="E60" i="1"/>
  <c r="E59" i="1"/>
  <c r="E58" i="1"/>
  <c r="E57" i="1"/>
  <c r="E56" i="1"/>
  <c r="E64" i="1"/>
  <c r="J3" i="1"/>
  <c r="J5" i="1" s="1"/>
  <c r="I70" i="1" s="1"/>
  <c r="E49" i="1" l="1"/>
  <c r="I49" i="1"/>
  <c r="I51" i="1" s="1"/>
  <c r="I68" i="1" s="1"/>
  <c r="E51" i="1" l="1"/>
  <c r="E68" i="1" s="1"/>
  <c r="E70" i="1" s="1"/>
</calcChain>
</file>

<file path=xl/sharedStrings.xml><?xml version="1.0" encoding="utf-8"?>
<sst xmlns="http://schemas.openxmlformats.org/spreadsheetml/2006/main" count="215" uniqueCount="144">
  <si>
    <t>1"</t>
  </si>
  <si>
    <t>1 1/2"</t>
  </si>
  <si>
    <t>2"</t>
  </si>
  <si>
    <t>2 1/2"</t>
  </si>
  <si>
    <t>3"</t>
  </si>
  <si>
    <t>STATIC LIFT</t>
  </si>
  <si>
    <t>QTY</t>
  </si>
  <si>
    <t>X  12.0   =</t>
  </si>
  <si>
    <t>X   2.1   =</t>
  </si>
  <si>
    <t>X   4.0   =</t>
  </si>
  <si>
    <t>X   1.5   =</t>
  </si>
  <si>
    <t>GALLONS   =</t>
  </si>
  <si>
    <t>TURNOVER RATE HRS.   =</t>
  </si>
  <si>
    <t xml:space="preserve">    =   GPM NEEDED</t>
  </si>
  <si>
    <t xml:space="preserve">                TDH SUCTION SIDE</t>
  </si>
  <si>
    <t xml:space="preserve">         TDH DISCHARGE SIDE</t>
  </si>
  <si>
    <t>MORE RESTRICTIVE</t>
  </si>
  <si>
    <t>PIPE SIZING</t>
  </si>
  <si>
    <t>PIPE SIZE</t>
  </si>
  <si>
    <t>VELOCITY</t>
  </si>
  <si>
    <t>6fps</t>
  </si>
  <si>
    <t>8fps</t>
  </si>
  <si>
    <t>SUCTION SIDE VELOCITY</t>
  </si>
  <si>
    <t>RETURN SIDE VELOCITY</t>
  </si>
  <si>
    <t xml:space="preserve">              TOTAL GPM NEEDED</t>
  </si>
  <si>
    <t>10fps</t>
  </si>
  <si>
    <t xml:space="preserve">                        TDH FOR COMPLETE POOL</t>
  </si>
  <si>
    <t xml:space="preserve">            TOTAL GPM NEEDED</t>
  </si>
  <si>
    <t>THAN RIGID PIPE</t>
  </si>
  <si>
    <t>FLEX PIPE IS 40%</t>
  </si>
  <si>
    <t>::::::::::::NOTE:::::::::::</t>
  </si>
  <si>
    <t>SUCTION CLEANER*</t>
  </si>
  <si>
    <t xml:space="preserve">    EXIT LOSS</t>
  </si>
  <si>
    <t xml:space="preserve">                 FROM RETURN FITTINGS</t>
  </si>
  <si>
    <t>(SEE PAGE 2)</t>
  </si>
  <si>
    <t xml:space="preserve">          FLEX PIPE</t>
  </si>
  <si>
    <t>RIGID BEFORE ENTERING PIPE LENGTH</t>
  </si>
  <si>
    <t xml:space="preserve">WHEN USING FLEX PIPE ADD 40% TO </t>
  </si>
  <si>
    <t>ADD TO THE OVERALL LENGTH OF</t>
  </si>
  <si>
    <t>THE LENGTH OF FLEX USED AND</t>
  </si>
  <si>
    <t>CARTRIDGE</t>
  </si>
  <si>
    <t>D.E.</t>
  </si>
  <si>
    <t>SAND</t>
  </si>
  <si>
    <t>BEST</t>
  </si>
  <si>
    <t>GOOD</t>
  </si>
  <si>
    <t>O.K.</t>
  </si>
  <si>
    <t>RECOMMENDED GPM PER SQ FT OF FILTER AREA</t>
  </si>
  <si>
    <t>WHAT WOULD THE HEAD LOSS ON CART. FILTERS SIZED AT 1 GPM PER SQ FT?</t>
  </si>
  <si>
    <t>THAT’S WHERE MOST SEEM TO BE SIZED HERE IN FLORIDA AND WOULD BE NICE TO</t>
  </si>
  <si>
    <t>SHOW THEM THE DRASTIC DIFFERENCE.</t>
  </si>
  <si>
    <t xml:space="preserve"> many eyeballs used in the pool </t>
  </si>
  <si>
    <t xml:space="preserve">Step 4) divide step 3 into step 1 to get gpm per eyeball </t>
  </si>
  <si>
    <r>
      <t xml:space="preserve">Step 5) using the chart find exit loss for gpm per eyeball and enter that figure in </t>
    </r>
    <r>
      <rPr>
        <u/>
        <sz val="10"/>
        <rFont val="Arial"/>
        <family val="2"/>
      </rPr>
      <t>EXIT LOSS</t>
    </r>
    <r>
      <rPr>
        <sz val="10"/>
        <rFont val="Arial"/>
      </rPr>
      <t xml:space="preserve"> on Page 1</t>
    </r>
  </si>
  <si>
    <t xml:space="preserve">Step 1) determine pool gpm (not including water feature) Step2) size of the eyeball desired Step 3) how </t>
  </si>
  <si>
    <t>Note: only enter the exit loss for 1 eyeball, not the quantity you get in step 3.</t>
  </si>
  <si>
    <r>
      <t>WATER FEATURES</t>
    </r>
    <r>
      <rPr>
        <sz val="10"/>
        <rFont val="Arial"/>
      </rPr>
      <t xml:space="preserve"> - IF WATER FEATURE EXCEEDS 35GPM, CONSIDER USING A SEPERATE PUMP.</t>
    </r>
  </si>
  <si>
    <t xml:space="preserve">  PIPE AND FITTING SIZE IN RELATIONSHIP TO THE VELOCITY AND GPM NEEDED</t>
  </si>
  <si>
    <t>MAIN DRAIN*</t>
  </si>
  <si>
    <t>IF SINGLE PUMP IS DESIRED USE ALL PIPE AND FITTINGS FOR W.F. IN CALCULATING TOTAL POOL TDH</t>
  </si>
  <si>
    <r>
      <t xml:space="preserve">NOTE: SUCTION CLEANERS </t>
    </r>
    <r>
      <rPr>
        <sz val="10"/>
        <rFont val="Arial"/>
      </rPr>
      <t>- WHEN ANTICIPATING THE USE OF A SUCTION CLEANER IT IS</t>
    </r>
  </si>
  <si>
    <t>X    9.0   =</t>
  </si>
  <si>
    <t xml:space="preserve">NOT NECESSARY TO MAKE AN ENTRY FOR MAIN DRAINS. MAIN DRAINS ARE TURNED OFF </t>
  </si>
  <si>
    <r>
      <t xml:space="preserve">WHEN A SUCTION CLEANER IS USED. ENTER </t>
    </r>
    <r>
      <rPr>
        <u/>
        <sz val="10"/>
        <rFont val="Arial"/>
        <family val="2"/>
      </rPr>
      <t>YES</t>
    </r>
    <r>
      <rPr>
        <sz val="10"/>
        <rFont val="Arial"/>
      </rPr>
      <t xml:space="preserve"> OR </t>
    </r>
    <r>
      <rPr>
        <u/>
        <sz val="10"/>
        <rFont val="Arial"/>
        <family val="2"/>
      </rPr>
      <t>NO</t>
    </r>
    <r>
      <rPr>
        <sz val="10"/>
        <rFont val="Arial"/>
      </rPr>
      <t xml:space="preserve"> FOR SUCTION CLEANER, AND</t>
    </r>
  </si>
  <si>
    <r>
      <t>LEAVE BLANK OR INTER</t>
    </r>
    <r>
      <rPr>
        <u/>
        <sz val="10"/>
        <rFont val="Arial"/>
        <family val="2"/>
      </rPr>
      <t xml:space="preserve"> 0 </t>
    </r>
    <r>
      <rPr>
        <sz val="10"/>
        <rFont val="Arial"/>
      </rPr>
      <t>FOR MAIN DRAIN.</t>
    </r>
  </si>
  <si>
    <t>(YES OR NO)</t>
  </si>
  <si>
    <t xml:space="preserve">         FILTER SIZING</t>
  </si>
  <si>
    <t>D.E. FILTERS  HEAD LOSS?</t>
  </si>
  <si>
    <t>PIPE AND FITTING TDH</t>
  </si>
  <si>
    <t xml:space="preserve">EXIT LOSS </t>
  </si>
  <si>
    <t>(SEE TABLE PAGE 2)</t>
  </si>
  <si>
    <t xml:space="preserve">FILTER </t>
  </si>
  <si>
    <t>(*SEE NOTE PAGE 3)  YES OR NO</t>
  </si>
  <si>
    <t>BACK</t>
  </si>
  <si>
    <t>BEFORE PROCEEDING - SEE PIPE SIZING TABLE (PAGE2) TO USE THE CORRECT</t>
  </si>
  <si>
    <t>Sheet4!A1</t>
  </si>
  <si>
    <t>TO REDUCE TDH USE TWO 45'S IN PLACE 90'S WHERE POSSIBLE</t>
  </si>
  <si>
    <t>STATIC LIFT IS THE DISTANCE FROM THE WATER TO THE CENTER OF THE IMPELLER</t>
  </si>
  <si>
    <t>ALL OF THIS WATER WILL NOW BE GOING THROUGH THE FILTER AND HAVE TO BE SIZED ACCORDINGLY.</t>
  </si>
  <si>
    <t>4"</t>
  </si>
  <si>
    <t>6"</t>
  </si>
  <si>
    <t xml:space="preserve">                          SEE PUMP CURVES FROM MANUFACTURE TO DETERMINE PUMP SIZE</t>
  </si>
  <si>
    <t>x 8.0</t>
  </si>
  <si>
    <t>NO</t>
  </si>
  <si>
    <t>26 gpm</t>
  </si>
  <si>
    <t>21 gpm</t>
  </si>
  <si>
    <t>16 gpm</t>
  </si>
  <si>
    <t>37 gpm</t>
  </si>
  <si>
    <t>50 gpm</t>
  </si>
  <si>
    <t>62 gpm</t>
  </si>
  <si>
    <t>82 gpm</t>
  </si>
  <si>
    <t>103 gpm</t>
  </si>
  <si>
    <t>88 gpm</t>
  </si>
  <si>
    <t>117 gpm</t>
  </si>
  <si>
    <t>146 gpm</t>
  </si>
  <si>
    <t>136 gpm</t>
  </si>
  <si>
    <t>181 gpm</t>
  </si>
  <si>
    <t>227 gpm</t>
  </si>
  <si>
    <t>234 gpm</t>
  </si>
  <si>
    <t>313 gpm</t>
  </si>
  <si>
    <t>392 gpm</t>
  </si>
  <si>
    <t>534 gpm</t>
  </si>
  <si>
    <t>712 gpm</t>
  </si>
  <si>
    <t>890 gpm</t>
  </si>
  <si>
    <t>X   1.4   =</t>
  </si>
  <si>
    <t>X   2.6   =</t>
  </si>
  <si>
    <t>X   3.1   =</t>
  </si>
  <si>
    <t>X   5.1   =</t>
  </si>
  <si>
    <t>X   6.0   =</t>
  </si>
  <si>
    <t>X   8.4  =</t>
  </si>
  <si>
    <t>X  22.0   =</t>
  </si>
  <si>
    <t>X  32.7   =</t>
  </si>
  <si>
    <t>X   2.5   =</t>
  </si>
  <si>
    <t>X   4.0  =</t>
  </si>
  <si>
    <t>X   5.7   =</t>
  </si>
  <si>
    <t>X  7.9  =</t>
  </si>
  <si>
    <t>X  8.0 =</t>
  </si>
  <si>
    <t>8"</t>
  </si>
  <si>
    <t>X  49.0</t>
  </si>
  <si>
    <t>X 10.6</t>
  </si>
  <si>
    <t>TDH FOR PIPE AND FITTING</t>
  </si>
  <si>
    <r>
      <t xml:space="preserve">   </t>
    </r>
    <r>
      <rPr>
        <sz val="10"/>
        <color theme="3"/>
        <rFont val="Arial"/>
        <family val="2"/>
      </rPr>
      <t>PIPE</t>
    </r>
  </si>
  <si>
    <t>90 DEG ELL</t>
  </si>
  <si>
    <r>
      <t xml:space="preserve">     </t>
    </r>
    <r>
      <rPr>
        <sz val="10"/>
        <color theme="3"/>
        <rFont val="Arial"/>
        <family val="2"/>
      </rPr>
      <t>TEE</t>
    </r>
  </si>
  <si>
    <t>45 DEG ELL</t>
  </si>
  <si>
    <t>SALT GENERATOR</t>
  </si>
  <si>
    <t>3-WAY VALVE 1 1/2"</t>
  </si>
  <si>
    <t>3-WAY VALVE 2"</t>
  </si>
  <si>
    <t>3-WAY VALVE 2.5"</t>
  </si>
  <si>
    <t>3-WAY VALVE 3"</t>
  </si>
  <si>
    <t>3-WAY VALVE 4"</t>
  </si>
  <si>
    <t>3-WAY VALVE 6"</t>
  </si>
  <si>
    <t>3-WAY VALVE 8"</t>
  </si>
  <si>
    <t>EACH</t>
  </si>
  <si>
    <t>HEATER LOST FROM DATA SHEET</t>
  </si>
  <si>
    <t xml:space="preserve">TDH FOR PIPE,FITTING PLUS LIFT </t>
  </si>
  <si>
    <t>WATER FEATURE /SPA REQR'D</t>
  </si>
  <si>
    <t xml:space="preserve"> TDH CALULATOR</t>
  </si>
  <si>
    <t>X   8.6=</t>
  </si>
  <si>
    <t>X   8.6   =</t>
  </si>
  <si>
    <t>X  12  =</t>
  </si>
  <si>
    <t>X  18</t>
  </si>
  <si>
    <t>X  22.0</t>
  </si>
  <si>
    <t>X  15   =</t>
  </si>
  <si>
    <t>X  16 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</si>
</sst>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2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</font>
    <font>
      <b/>
      <sz val="16"/>
      <name val="Arial"/>
      <family val="2"/>
    </font>
    <font>
      <sz val="9"/>
      <name val="Arial"/>
      <family val="2"/>
    </font>
    <font>
      <sz val="10"/>
      <color indexed="10"/>
      <name val="Arial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48"/>
      <name val="Arial"/>
      <family val="2"/>
    </font>
    <font>
      <b/>
      <u/>
      <sz val="10"/>
      <color indexed="48"/>
      <name val="Arial"/>
      <family val="2"/>
    </font>
    <font>
      <sz val="10"/>
      <color indexed="50"/>
      <name val="Arial"/>
    </font>
    <font>
      <b/>
      <sz val="10"/>
      <color indexed="16"/>
      <name val="Arial"/>
      <family val="2"/>
    </font>
    <font>
      <sz val="14"/>
      <color theme="3" tint="0.39997558519241921"/>
      <name val="Arial"/>
      <family val="2"/>
    </font>
    <font>
      <b/>
      <sz val="14"/>
      <color theme="3" tint="0.39997558519241921"/>
      <name val="Arial"/>
      <family val="2"/>
    </font>
    <font>
      <sz val="14"/>
      <color theme="3"/>
      <name val="Arial"/>
      <family val="2"/>
    </font>
    <font>
      <sz val="10"/>
      <color theme="3"/>
      <name val="Arial"/>
      <family val="2"/>
    </font>
    <font>
      <sz val="9"/>
      <color theme="3"/>
      <name val="Arial"/>
      <family val="2"/>
    </font>
    <font>
      <u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0" fillId="2" borderId="0" xfId="0" applyFill="1" applyAlignment="1">
      <alignment horizontal="left"/>
    </xf>
    <xf numFmtId="0" fontId="10" fillId="2" borderId="0" xfId="0" applyFont="1" applyFill="1"/>
    <xf numFmtId="0" fontId="7" fillId="2" borderId="0" xfId="0" applyFont="1" applyFill="1"/>
    <xf numFmtId="0" fontId="10" fillId="3" borderId="0" xfId="0" applyFont="1" applyFill="1"/>
    <xf numFmtId="0" fontId="0" fillId="3" borderId="0" xfId="0" applyFill="1"/>
    <xf numFmtId="0" fontId="4" fillId="3" borderId="0" xfId="0" applyFont="1" applyFill="1"/>
    <xf numFmtId="0" fontId="0" fillId="3" borderId="0" xfId="0" applyFill="1" applyAlignment="1">
      <alignment horizontal="center"/>
    </xf>
    <xf numFmtId="0" fontId="5" fillId="3" borderId="0" xfId="0" applyFont="1" applyFill="1"/>
    <xf numFmtId="0" fontId="8" fillId="3" borderId="0" xfId="0" applyFont="1" applyFill="1"/>
    <xf numFmtId="0" fontId="3" fillId="3" borderId="0" xfId="0" applyFont="1" applyFill="1"/>
    <xf numFmtId="0" fontId="12" fillId="2" borderId="0" xfId="1" applyFill="1" applyAlignment="1" applyProtection="1">
      <alignment horizontal="center"/>
    </xf>
    <xf numFmtId="0" fontId="12" fillId="3" borderId="0" xfId="1" applyFill="1" applyAlignment="1" applyProtection="1">
      <alignment horizontal="center"/>
    </xf>
    <xf numFmtId="0" fontId="13" fillId="0" borderId="0" xfId="0" applyFont="1"/>
    <xf numFmtId="0" fontId="12" fillId="0" borderId="0" xfId="1" applyAlignment="1" applyProtection="1">
      <alignment horizontal="center"/>
    </xf>
    <xf numFmtId="0" fontId="11" fillId="0" borderId="0" xfId="0" applyFont="1"/>
    <xf numFmtId="0" fontId="9" fillId="0" borderId="0" xfId="1" applyFont="1" applyFill="1" applyAlignment="1" applyProtection="1"/>
    <xf numFmtId="0" fontId="3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1" applyFill="1" applyAlignment="1" applyProtection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9" fillId="0" borderId="0" xfId="0" applyFont="1"/>
    <xf numFmtId="0" fontId="2" fillId="0" borderId="0" xfId="0" applyFont="1"/>
    <xf numFmtId="0" fontId="5" fillId="0" borderId="0" xfId="0" applyFont="1"/>
    <xf numFmtId="49" fontId="0" fillId="0" borderId="2" xfId="0" applyNumberFormat="1" applyBorder="1" applyAlignment="1">
      <alignment horizontal="center"/>
    </xf>
    <xf numFmtId="0" fontId="1" fillId="2" borderId="2" xfId="0" applyFont="1" applyFill="1" applyBorder="1"/>
    <xf numFmtId="0" fontId="0" fillId="2" borderId="2" xfId="0" applyFill="1" applyBorder="1"/>
    <xf numFmtId="0" fontId="0" fillId="2" borderId="4" xfId="0" applyFill="1" applyBorder="1"/>
    <xf numFmtId="0" fontId="0" fillId="4" borderId="4" xfId="0" applyFill="1" applyBorder="1"/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1" applyFont="1" applyFill="1" applyAlignment="1" applyProtection="1"/>
    <xf numFmtId="0" fontId="20" fillId="0" borderId="0" xfId="0" applyFont="1"/>
    <xf numFmtId="0" fontId="21" fillId="0" borderId="0" xfId="0" applyFont="1"/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0" applyFont="1"/>
    <xf numFmtId="164" fontId="0" fillId="2" borderId="1" xfId="0" applyNumberFormat="1" applyFill="1" applyBorder="1" applyAlignment="1">
      <alignment horizontal="center"/>
    </xf>
    <xf numFmtId="0" fontId="5" fillId="10" borderId="0" xfId="0" applyFont="1" applyFill="1"/>
    <xf numFmtId="0" fontId="0" fillId="10" borderId="0" xfId="0" applyFill="1"/>
    <xf numFmtId="0" fontId="2" fillId="0" borderId="2" xfId="0" applyFont="1" applyBorder="1" applyAlignment="1">
      <alignment horizontal="center"/>
    </xf>
    <xf numFmtId="0" fontId="27" fillId="0" borderId="0" xfId="0" applyFo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0" fillId="2" borderId="1" xfId="0" applyNumberFormat="1" applyFill="1" applyBorder="1"/>
    <xf numFmtId="0" fontId="3" fillId="11" borderId="1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0" xfId="0" applyFont="1" applyFill="1"/>
    <xf numFmtId="0" fontId="0" fillId="11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3</xdr:row>
      <xdr:rowOff>123825</xdr:rowOff>
    </xdr:from>
    <xdr:to>
      <xdr:col>10</xdr:col>
      <xdr:colOff>0</xdr:colOff>
      <xdr:row>5</xdr:row>
      <xdr:rowOff>47625</xdr:rowOff>
    </xdr:to>
    <xdr:sp macro="" textlink="">
      <xdr:nvSpPr>
        <xdr:cNvPr id="4099" name="Rectangle 1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rrowheads="1"/>
        </xdr:cNvSpPr>
      </xdr:nvSpPr>
      <xdr:spPr bwMode="auto">
        <a:xfrm>
          <a:off x="5476875" y="704850"/>
          <a:ext cx="619125" cy="247650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21</xdr:row>
      <xdr:rowOff>161925</xdr:rowOff>
    </xdr:from>
    <xdr:to>
      <xdr:col>0</xdr:col>
      <xdr:colOff>704850</xdr:colOff>
      <xdr:row>25</xdr:row>
      <xdr:rowOff>38100</xdr:rowOff>
    </xdr:to>
    <xdr:pic>
      <xdr:nvPicPr>
        <xdr:cNvPr id="1069" name="Picture 1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8766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</xdr:row>
      <xdr:rowOff>9525</xdr:rowOff>
    </xdr:from>
    <xdr:to>
      <xdr:col>0</xdr:col>
      <xdr:colOff>739775</xdr:colOff>
      <xdr:row>33</xdr:row>
      <xdr:rowOff>168275</xdr:rowOff>
    </xdr:to>
    <xdr:pic>
      <xdr:nvPicPr>
        <xdr:cNvPr id="1070" name="Picture 2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505450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133350</xdr:rowOff>
    </xdr:from>
    <xdr:to>
      <xdr:col>0</xdr:col>
      <xdr:colOff>704850</xdr:colOff>
      <xdr:row>43</xdr:row>
      <xdr:rowOff>0</xdr:rowOff>
    </xdr:to>
    <xdr:pic>
      <xdr:nvPicPr>
        <xdr:cNvPr id="1071" name="Picture 3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067550"/>
          <a:ext cx="704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</xdr:row>
      <xdr:rowOff>9525</xdr:rowOff>
    </xdr:from>
    <xdr:to>
      <xdr:col>0</xdr:col>
      <xdr:colOff>739775</xdr:colOff>
      <xdr:row>16</xdr:row>
      <xdr:rowOff>15875</xdr:rowOff>
    </xdr:to>
    <xdr:pic>
      <xdr:nvPicPr>
        <xdr:cNvPr id="1072" name="Picture 4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86000"/>
          <a:ext cx="695325" cy="54292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1073" name="Line 6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>
          <a:spLocks noChangeShapeType="1"/>
        </xdr:cNvSpPr>
      </xdr:nvSpPr>
      <xdr:spPr bwMode="auto">
        <a:xfrm>
          <a:off x="2324100" y="150495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1074" name="Line 7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>
          <a:spLocks noChangeShapeType="1"/>
        </xdr:cNvSpPr>
      </xdr:nvSpPr>
      <xdr:spPr bwMode="auto">
        <a:xfrm>
          <a:off x="4752975" y="15049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1075" name="Line 8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>
          <a:spLocks noChangeShapeType="1"/>
        </xdr:cNvSpPr>
      </xdr:nvSpPr>
      <xdr:spPr bwMode="auto">
        <a:xfrm>
          <a:off x="2171700" y="8648700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1076" name="Line 9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>
          <a:spLocks noChangeShapeType="1"/>
        </xdr:cNvSpPr>
      </xdr:nvSpPr>
      <xdr:spPr bwMode="auto">
        <a:xfrm>
          <a:off x="2171700" y="8972550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1077" name="Line 10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>
          <a:spLocks noChangeShapeType="1"/>
        </xdr:cNvSpPr>
      </xdr:nvSpPr>
      <xdr:spPr bwMode="auto">
        <a:xfrm>
          <a:off x="4629150" y="89820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1078" name="AutoShape 21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>
          <a:spLocks noChangeArrowheads="1"/>
        </xdr:cNvSpPr>
      </xdr:nvSpPr>
      <xdr:spPr bwMode="auto">
        <a:xfrm>
          <a:off x="2552700" y="11153775"/>
          <a:ext cx="762000" cy="45720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1079" name="AutoShape 24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>
          <a:spLocks noChangeArrowheads="1"/>
        </xdr:cNvSpPr>
      </xdr:nvSpPr>
      <xdr:spPr bwMode="auto">
        <a:xfrm>
          <a:off x="4991100" y="11163300"/>
          <a:ext cx="762000" cy="45720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1080" name="Line 25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>
          <a:spLocks noChangeShapeType="1"/>
        </xdr:cNvSpPr>
      </xdr:nvSpPr>
      <xdr:spPr bwMode="auto">
        <a:xfrm>
          <a:off x="4524375" y="8629650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1081" name="Rectangle 26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>
          <a:spLocks noChangeArrowheads="1"/>
        </xdr:cNvSpPr>
      </xdr:nvSpPr>
      <xdr:spPr bwMode="auto">
        <a:xfrm>
          <a:off x="781050" y="933450"/>
          <a:ext cx="4876800" cy="3429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90550"/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8766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514350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505450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81025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067550"/>
          <a:ext cx="704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42925"/>
    <xdr:pic>
      <xdr:nvPicPr>
        <xdr:cNvPr id="18" name="Picture 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86000"/>
          <a:ext cx="695325" cy="54292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2428875" y="150495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20" name="Line 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4857750" y="15049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21" name="Line 8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2276475" y="8648700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22" name="Line 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2276475" y="8972550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23" name="Line 1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4733925" y="89820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24" name="AutoShape 2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2657475" y="12077700"/>
          <a:ext cx="762000" cy="45720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25" name="AutoShap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5095875" y="12087225"/>
          <a:ext cx="762000" cy="45720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4629150" y="8629650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885825" y="933450"/>
          <a:ext cx="4876800" cy="3429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55625"/>
    <xdr:pic>
      <xdr:nvPicPr>
        <xdr:cNvPr id="2" name="Picture 1">
          <a:extLst>
            <a:ext uri="{FF2B5EF4-FFF2-40B4-BE49-F238E27FC236}">
              <a16:creationId xmlns:a16="http://schemas.microsoft.com/office/drawing/2014/main" id="{270B5C59-EB3F-43E4-A5F3-4F8B34264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495300"/>
    <xdr:pic>
      <xdr:nvPicPr>
        <xdr:cNvPr id="3" name="Picture 2">
          <a:extLst>
            <a:ext uri="{FF2B5EF4-FFF2-40B4-BE49-F238E27FC236}">
              <a16:creationId xmlns:a16="http://schemas.microsoft.com/office/drawing/2014/main" id="{1AD619D7-8910-4C16-AAD0-227C3454C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46100"/>
    <xdr:pic>
      <xdr:nvPicPr>
        <xdr:cNvPr id="4" name="Picture 3">
          <a:extLst>
            <a:ext uri="{FF2B5EF4-FFF2-40B4-BE49-F238E27FC236}">
              <a16:creationId xmlns:a16="http://schemas.microsoft.com/office/drawing/2014/main" id="{9D1A2527-9C22-4DB9-BCAD-1715C724A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4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14350"/>
    <xdr:pic>
      <xdr:nvPicPr>
        <xdr:cNvPr id="5" name="Picture 4">
          <a:extLst>
            <a:ext uri="{FF2B5EF4-FFF2-40B4-BE49-F238E27FC236}">
              <a16:creationId xmlns:a16="http://schemas.microsoft.com/office/drawing/2014/main" id="{AA66E3ED-05C1-49B3-BE09-EC5CB7787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14350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55297C77-CF63-4D29-8480-3E6C3F464C65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7475D8EF-F32B-4694-984B-D2B8AA428A86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476D7931-CD66-407A-AB5E-8BFC545CE2E9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40DF9BAE-A806-4076-B6D6-BFD7CD75B00B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117A33CA-1893-4CA1-9D44-D5CBA511B9AA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11" name="AutoShape 21">
          <a:extLst>
            <a:ext uri="{FF2B5EF4-FFF2-40B4-BE49-F238E27FC236}">
              <a16:creationId xmlns:a16="http://schemas.microsoft.com/office/drawing/2014/main" id="{FD40AC71-ECA3-4036-925C-29F152EC665A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12" name="AutoShape 24">
          <a:extLst>
            <a:ext uri="{FF2B5EF4-FFF2-40B4-BE49-F238E27FC236}">
              <a16:creationId xmlns:a16="http://schemas.microsoft.com/office/drawing/2014/main" id="{B7E645D5-7DA5-4604-891B-2C7C9FD28FDD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9EC7B9E8-EECC-407B-B4B5-EAC3C3BEEC78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14" name="Rectangle 26">
          <a:extLst>
            <a:ext uri="{FF2B5EF4-FFF2-40B4-BE49-F238E27FC236}">
              <a16:creationId xmlns:a16="http://schemas.microsoft.com/office/drawing/2014/main" id="{BBC5E408-2B9C-4F93-A227-DA0149D70791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90550"/>
    <xdr:pic>
      <xdr:nvPicPr>
        <xdr:cNvPr id="28" name="Picture 1">
          <a:extLst>
            <a:ext uri="{FF2B5EF4-FFF2-40B4-BE49-F238E27FC236}">
              <a16:creationId xmlns:a16="http://schemas.microsoft.com/office/drawing/2014/main" id="{FCEC4577-FA3D-429D-ADC4-779F97838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514350"/>
    <xdr:pic>
      <xdr:nvPicPr>
        <xdr:cNvPr id="29" name="Picture 2">
          <a:extLst>
            <a:ext uri="{FF2B5EF4-FFF2-40B4-BE49-F238E27FC236}">
              <a16:creationId xmlns:a16="http://schemas.microsoft.com/office/drawing/2014/main" id="{51008052-2DA9-45E8-A787-3FF70D620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81025"/>
    <xdr:pic>
      <xdr:nvPicPr>
        <xdr:cNvPr id="30" name="Picture 3">
          <a:extLst>
            <a:ext uri="{FF2B5EF4-FFF2-40B4-BE49-F238E27FC236}">
              <a16:creationId xmlns:a16="http://schemas.microsoft.com/office/drawing/2014/main" id="{620DAD22-9ADD-4579-8B16-0AF5E68B1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42925"/>
    <xdr:pic>
      <xdr:nvPicPr>
        <xdr:cNvPr id="31" name="Picture 4">
          <a:extLst>
            <a:ext uri="{FF2B5EF4-FFF2-40B4-BE49-F238E27FC236}">
              <a16:creationId xmlns:a16="http://schemas.microsoft.com/office/drawing/2014/main" id="{DE1DE034-0E3D-4E07-A0BB-1193F334C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4292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32" name="Line 6">
          <a:extLst>
            <a:ext uri="{FF2B5EF4-FFF2-40B4-BE49-F238E27FC236}">
              <a16:creationId xmlns:a16="http://schemas.microsoft.com/office/drawing/2014/main" id="{5B745E23-F0DF-4532-9858-4C9DDEE3ADA2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33" name="Line 7">
          <a:extLst>
            <a:ext uri="{FF2B5EF4-FFF2-40B4-BE49-F238E27FC236}">
              <a16:creationId xmlns:a16="http://schemas.microsoft.com/office/drawing/2014/main" id="{7606D506-7042-4DDB-ACAD-BB626ADB8A7B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34" name="Line 8">
          <a:extLst>
            <a:ext uri="{FF2B5EF4-FFF2-40B4-BE49-F238E27FC236}">
              <a16:creationId xmlns:a16="http://schemas.microsoft.com/office/drawing/2014/main" id="{5F4D5B6C-1C72-4316-9A0E-ACC7E89137FC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35" name="Line 9">
          <a:extLst>
            <a:ext uri="{FF2B5EF4-FFF2-40B4-BE49-F238E27FC236}">
              <a16:creationId xmlns:a16="http://schemas.microsoft.com/office/drawing/2014/main" id="{73F7C95E-CB1A-4C83-80AB-6D21EED3AC12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36" name="Line 10">
          <a:extLst>
            <a:ext uri="{FF2B5EF4-FFF2-40B4-BE49-F238E27FC236}">
              <a16:creationId xmlns:a16="http://schemas.microsoft.com/office/drawing/2014/main" id="{7A782056-0311-406B-9A7D-01CACC15967F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37" name="AutoShape 21">
          <a:extLst>
            <a:ext uri="{FF2B5EF4-FFF2-40B4-BE49-F238E27FC236}">
              <a16:creationId xmlns:a16="http://schemas.microsoft.com/office/drawing/2014/main" id="{00A66F9E-8458-4BD1-AB26-8913A893787E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38" name="AutoShape 24">
          <a:extLst>
            <a:ext uri="{FF2B5EF4-FFF2-40B4-BE49-F238E27FC236}">
              <a16:creationId xmlns:a16="http://schemas.microsoft.com/office/drawing/2014/main" id="{EC8B8387-8686-4DAC-A650-56D87C0FE0FA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39" name="Line 25">
          <a:extLst>
            <a:ext uri="{FF2B5EF4-FFF2-40B4-BE49-F238E27FC236}">
              <a16:creationId xmlns:a16="http://schemas.microsoft.com/office/drawing/2014/main" id="{131EDD5B-78FB-4F7F-9D6D-E2E8FD4F62EA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FE572AC7-7448-4095-AEEB-7885399FCB6A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55625"/>
    <xdr:pic>
      <xdr:nvPicPr>
        <xdr:cNvPr id="41" name="Picture 1">
          <a:extLst>
            <a:ext uri="{FF2B5EF4-FFF2-40B4-BE49-F238E27FC236}">
              <a16:creationId xmlns:a16="http://schemas.microsoft.com/office/drawing/2014/main" id="{E6633394-0672-4AC1-8959-8784938B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495300"/>
    <xdr:pic>
      <xdr:nvPicPr>
        <xdr:cNvPr id="42" name="Picture 2">
          <a:extLst>
            <a:ext uri="{FF2B5EF4-FFF2-40B4-BE49-F238E27FC236}">
              <a16:creationId xmlns:a16="http://schemas.microsoft.com/office/drawing/2014/main" id="{C0AEF55F-2A7C-4DF3-A23D-70754FC60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46100"/>
    <xdr:pic>
      <xdr:nvPicPr>
        <xdr:cNvPr id="43" name="Picture 3">
          <a:extLst>
            <a:ext uri="{FF2B5EF4-FFF2-40B4-BE49-F238E27FC236}">
              <a16:creationId xmlns:a16="http://schemas.microsoft.com/office/drawing/2014/main" id="{B67E5437-613F-4A0A-83D9-0B2F959AC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4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14350"/>
    <xdr:pic>
      <xdr:nvPicPr>
        <xdr:cNvPr id="44" name="Picture 4">
          <a:extLst>
            <a:ext uri="{FF2B5EF4-FFF2-40B4-BE49-F238E27FC236}">
              <a16:creationId xmlns:a16="http://schemas.microsoft.com/office/drawing/2014/main" id="{FC754CB4-657E-4B06-88B8-C06CE3C5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14350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53C06976-8FFD-4B73-A7F4-C255E870777A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46" name="Line 7">
          <a:extLst>
            <a:ext uri="{FF2B5EF4-FFF2-40B4-BE49-F238E27FC236}">
              <a16:creationId xmlns:a16="http://schemas.microsoft.com/office/drawing/2014/main" id="{2095777C-5AF6-4E75-B8A6-9C17DDE8796E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47" name="Line 8">
          <a:extLst>
            <a:ext uri="{FF2B5EF4-FFF2-40B4-BE49-F238E27FC236}">
              <a16:creationId xmlns:a16="http://schemas.microsoft.com/office/drawing/2014/main" id="{6854A69E-A14C-4C91-A126-A8729B02D432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48" name="Line 9">
          <a:extLst>
            <a:ext uri="{FF2B5EF4-FFF2-40B4-BE49-F238E27FC236}">
              <a16:creationId xmlns:a16="http://schemas.microsoft.com/office/drawing/2014/main" id="{70B1DFFC-ECBB-4237-B0EA-6C27262CD511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49" name="Line 10">
          <a:extLst>
            <a:ext uri="{FF2B5EF4-FFF2-40B4-BE49-F238E27FC236}">
              <a16:creationId xmlns:a16="http://schemas.microsoft.com/office/drawing/2014/main" id="{EB466769-5E68-4148-B7FE-FF42B210090E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50" name="AutoShape 21">
          <a:extLst>
            <a:ext uri="{FF2B5EF4-FFF2-40B4-BE49-F238E27FC236}">
              <a16:creationId xmlns:a16="http://schemas.microsoft.com/office/drawing/2014/main" id="{1F3F5A19-9E96-44C7-B5C9-84A06A7ED86A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51" name="AutoShape 24">
          <a:extLst>
            <a:ext uri="{FF2B5EF4-FFF2-40B4-BE49-F238E27FC236}">
              <a16:creationId xmlns:a16="http://schemas.microsoft.com/office/drawing/2014/main" id="{83A82A67-F22B-4D1D-83DE-8414404C306F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52" name="Line 25">
          <a:extLst>
            <a:ext uri="{FF2B5EF4-FFF2-40B4-BE49-F238E27FC236}">
              <a16:creationId xmlns:a16="http://schemas.microsoft.com/office/drawing/2014/main" id="{2FB246E5-C4F1-4A53-B540-97AC00DE1DF3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53" name="Rectangle 26">
          <a:extLst>
            <a:ext uri="{FF2B5EF4-FFF2-40B4-BE49-F238E27FC236}">
              <a16:creationId xmlns:a16="http://schemas.microsoft.com/office/drawing/2014/main" id="{4E213D33-62FE-44EB-A16C-E46CE851439C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90550"/>
    <xdr:pic>
      <xdr:nvPicPr>
        <xdr:cNvPr id="54" name="Picture 1">
          <a:extLst>
            <a:ext uri="{FF2B5EF4-FFF2-40B4-BE49-F238E27FC236}">
              <a16:creationId xmlns:a16="http://schemas.microsoft.com/office/drawing/2014/main" id="{06616607-FCC8-4D9E-AEE9-9C8AED63F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514350"/>
    <xdr:pic>
      <xdr:nvPicPr>
        <xdr:cNvPr id="55" name="Picture 2">
          <a:extLst>
            <a:ext uri="{FF2B5EF4-FFF2-40B4-BE49-F238E27FC236}">
              <a16:creationId xmlns:a16="http://schemas.microsoft.com/office/drawing/2014/main" id="{887D6618-1F67-46E9-A407-D02946302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81025"/>
    <xdr:pic>
      <xdr:nvPicPr>
        <xdr:cNvPr id="56" name="Picture 3">
          <a:extLst>
            <a:ext uri="{FF2B5EF4-FFF2-40B4-BE49-F238E27FC236}">
              <a16:creationId xmlns:a16="http://schemas.microsoft.com/office/drawing/2014/main" id="{CCA3781A-48DB-4279-AF10-C486BA9FD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42925"/>
    <xdr:pic>
      <xdr:nvPicPr>
        <xdr:cNvPr id="57" name="Picture 4">
          <a:extLst>
            <a:ext uri="{FF2B5EF4-FFF2-40B4-BE49-F238E27FC236}">
              <a16:creationId xmlns:a16="http://schemas.microsoft.com/office/drawing/2014/main" id="{9C9BE6BC-54CB-4C5E-8EC7-5B2F8E5A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4292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58" name="Line 6">
          <a:extLst>
            <a:ext uri="{FF2B5EF4-FFF2-40B4-BE49-F238E27FC236}">
              <a16:creationId xmlns:a16="http://schemas.microsoft.com/office/drawing/2014/main" id="{9730EBAE-5F5B-435E-B24E-8D44E35A4872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59" name="Line 7">
          <a:extLst>
            <a:ext uri="{FF2B5EF4-FFF2-40B4-BE49-F238E27FC236}">
              <a16:creationId xmlns:a16="http://schemas.microsoft.com/office/drawing/2014/main" id="{22006FED-656E-4BBB-8215-C121FAC9F7EF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60" name="Line 8">
          <a:extLst>
            <a:ext uri="{FF2B5EF4-FFF2-40B4-BE49-F238E27FC236}">
              <a16:creationId xmlns:a16="http://schemas.microsoft.com/office/drawing/2014/main" id="{03824771-245E-45DF-BC3A-D56A6F6F823F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61" name="Line 9">
          <a:extLst>
            <a:ext uri="{FF2B5EF4-FFF2-40B4-BE49-F238E27FC236}">
              <a16:creationId xmlns:a16="http://schemas.microsoft.com/office/drawing/2014/main" id="{E9DF5677-EBD4-4783-B600-B438229AD5DD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62" name="Line 10">
          <a:extLst>
            <a:ext uri="{FF2B5EF4-FFF2-40B4-BE49-F238E27FC236}">
              <a16:creationId xmlns:a16="http://schemas.microsoft.com/office/drawing/2014/main" id="{AB658132-0037-4E41-B7A1-9602774C1FBD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63" name="AutoShape 21">
          <a:extLst>
            <a:ext uri="{FF2B5EF4-FFF2-40B4-BE49-F238E27FC236}">
              <a16:creationId xmlns:a16="http://schemas.microsoft.com/office/drawing/2014/main" id="{018D40A5-F412-489D-9325-9EB533BF878B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1024" name="AutoShape 24">
          <a:extLst>
            <a:ext uri="{FF2B5EF4-FFF2-40B4-BE49-F238E27FC236}">
              <a16:creationId xmlns:a16="http://schemas.microsoft.com/office/drawing/2014/main" id="{EADDAB5D-4336-4D9E-AA51-3B78B5068161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1025" name="Line 25">
          <a:extLst>
            <a:ext uri="{FF2B5EF4-FFF2-40B4-BE49-F238E27FC236}">
              <a16:creationId xmlns:a16="http://schemas.microsoft.com/office/drawing/2014/main" id="{C10CF07B-9753-4BE1-B37F-2D96E6C48535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1026" name="Rectangle 1025">
          <a:extLst>
            <a:ext uri="{FF2B5EF4-FFF2-40B4-BE49-F238E27FC236}">
              <a16:creationId xmlns:a16="http://schemas.microsoft.com/office/drawing/2014/main" id="{98FDFE3D-8E1B-4DFA-9C53-ADA139F1688A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55625"/>
    <xdr:pic>
      <xdr:nvPicPr>
        <xdr:cNvPr id="1027" name="Picture 1026">
          <a:extLst>
            <a:ext uri="{FF2B5EF4-FFF2-40B4-BE49-F238E27FC236}">
              <a16:creationId xmlns:a16="http://schemas.microsoft.com/office/drawing/2014/main" id="{A2A20956-FF87-4E83-BEAC-A05B64445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495300"/>
    <xdr:pic>
      <xdr:nvPicPr>
        <xdr:cNvPr id="1028" name="Picture 1027">
          <a:extLst>
            <a:ext uri="{FF2B5EF4-FFF2-40B4-BE49-F238E27FC236}">
              <a16:creationId xmlns:a16="http://schemas.microsoft.com/office/drawing/2014/main" id="{1FA7C549-D4EA-40CB-BDAD-695E29E3E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46100"/>
    <xdr:pic>
      <xdr:nvPicPr>
        <xdr:cNvPr id="1029" name="Picture 1028">
          <a:extLst>
            <a:ext uri="{FF2B5EF4-FFF2-40B4-BE49-F238E27FC236}">
              <a16:creationId xmlns:a16="http://schemas.microsoft.com/office/drawing/2014/main" id="{6AF946E1-59C6-485D-A0E9-84B7B9D8A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4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14350"/>
    <xdr:pic>
      <xdr:nvPicPr>
        <xdr:cNvPr id="1030" name="Picture 1029">
          <a:extLst>
            <a:ext uri="{FF2B5EF4-FFF2-40B4-BE49-F238E27FC236}">
              <a16:creationId xmlns:a16="http://schemas.microsoft.com/office/drawing/2014/main" id="{1718248A-39E3-42E1-A0E2-7519EB07A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14350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1031" name="Line 6">
          <a:extLst>
            <a:ext uri="{FF2B5EF4-FFF2-40B4-BE49-F238E27FC236}">
              <a16:creationId xmlns:a16="http://schemas.microsoft.com/office/drawing/2014/main" id="{A232898E-416F-40B6-A0D4-0725A2734CBD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1032" name="Line 7">
          <a:extLst>
            <a:ext uri="{FF2B5EF4-FFF2-40B4-BE49-F238E27FC236}">
              <a16:creationId xmlns:a16="http://schemas.microsoft.com/office/drawing/2014/main" id="{E3AD296C-6298-49E9-B6DC-A4719A4AD87F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1033" name="Line 8">
          <a:extLst>
            <a:ext uri="{FF2B5EF4-FFF2-40B4-BE49-F238E27FC236}">
              <a16:creationId xmlns:a16="http://schemas.microsoft.com/office/drawing/2014/main" id="{544AAB88-B056-411A-B7BA-94EC19372F94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1034" name="Line 9">
          <a:extLst>
            <a:ext uri="{FF2B5EF4-FFF2-40B4-BE49-F238E27FC236}">
              <a16:creationId xmlns:a16="http://schemas.microsoft.com/office/drawing/2014/main" id="{3465B2BE-FE32-47A5-8D48-6AA1DA9589A8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1035" name="Line 10">
          <a:extLst>
            <a:ext uri="{FF2B5EF4-FFF2-40B4-BE49-F238E27FC236}">
              <a16:creationId xmlns:a16="http://schemas.microsoft.com/office/drawing/2014/main" id="{994A9585-D187-4CD5-AAA6-02144D7614B2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1036" name="AutoShape 21">
          <a:extLst>
            <a:ext uri="{FF2B5EF4-FFF2-40B4-BE49-F238E27FC236}">
              <a16:creationId xmlns:a16="http://schemas.microsoft.com/office/drawing/2014/main" id="{D8AD8B05-0C10-4867-908A-37084D2B964E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1037" name="AutoShape 24">
          <a:extLst>
            <a:ext uri="{FF2B5EF4-FFF2-40B4-BE49-F238E27FC236}">
              <a16:creationId xmlns:a16="http://schemas.microsoft.com/office/drawing/2014/main" id="{AD25A879-D834-4C63-B3D0-2D6D0B97D300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1038" name="Line 25">
          <a:extLst>
            <a:ext uri="{FF2B5EF4-FFF2-40B4-BE49-F238E27FC236}">
              <a16:creationId xmlns:a16="http://schemas.microsoft.com/office/drawing/2014/main" id="{86811455-B1A6-442F-925F-522936021ECC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1039" name="Rectangle 26">
          <a:extLst>
            <a:ext uri="{FF2B5EF4-FFF2-40B4-BE49-F238E27FC236}">
              <a16:creationId xmlns:a16="http://schemas.microsoft.com/office/drawing/2014/main" id="{EE86995A-96B6-4A69-9C25-5D2ABB8D8A78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90550"/>
    <xdr:pic>
      <xdr:nvPicPr>
        <xdr:cNvPr id="1040" name="Picture 1">
          <a:extLst>
            <a:ext uri="{FF2B5EF4-FFF2-40B4-BE49-F238E27FC236}">
              <a16:creationId xmlns:a16="http://schemas.microsoft.com/office/drawing/2014/main" id="{BFDB1EFC-2CCC-4887-BC3F-99969A8D1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514350"/>
    <xdr:pic>
      <xdr:nvPicPr>
        <xdr:cNvPr id="1041" name="Picture 2">
          <a:extLst>
            <a:ext uri="{FF2B5EF4-FFF2-40B4-BE49-F238E27FC236}">
              <a16:creationId xmlns:a16="http://schemas.microsoft.com/office/drawing/2014/main" id="{6F233D48-B60D-478D-8E56-C0D67F8CA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81025"/>
    <xdr:pic>
      <xdr:nvPicPr>
        <xdr:cNvPr id="1042" name="Picture 3">
          <a:extLst>
            <a:ext uri="{FF2B5EF4-FFF2-40B4-BE49-F238E27FC236}">
              <a16:creationId xmlns:a16="http://schemas.microsoft.com/office/drawing/2014/main" id="{7F62D98A-E50E-4937-ACC6-F09FEF5F3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42925"/>
    <xdr:pic>
      <xdr:nvPicPr>
        <xdr:cNvPr id="1043" name="Picture 4">
          <a:extLst>
            <a:ext uri="{FF2B5EF4-FFF2-40B4-BE49-F238E27FC236}">
              <a16:creationId xmlns:a16="http://schemas.microsoft.com/office/drawing/2014/main" id="{2AEA82D2-F040-43DA-A6C5-D30516B84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4292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1044" name="Line 6">
          <a:extLst>
            <a:ext uri="{FF2B5EF4-FFF2-40B4-BE49-F238E27FC236}">
              <a16:creationId xmlns:a16="http://schemas.microsoft.com/office/drawing/2014/main" id="{E204E43D-FA31-4754-9882-78F0AF774B5B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1045" name="Line 7">
          <a:extLst>
            <a:ext uri="{FF2B5EF4-FFF2-40B4-BE49-F238E27FC236}">
              <a16:creationId xmlns:a16="http://schemas.microsoft.com/office/drawing/2014/main" id="{B4EB4305-CE39-412D-83DF-80780CAB8AB4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1046" name="Line 8">
          <a:extLst>
            <a:ext uri="{FF2B5EF4-FFF2-40B4-BE49-F238E27FC236}">
              <a16:creationId xmlns:a16="http://schemas.microsoft.com/office/drawing/2014/main" id="{72760E77-F048-4620-ABE9-27608E66C1EA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1047" name="Line 9">
          <a:extLst>
            <a:ext uri="{FF2B5EF4-FFF2-40B4-BE49-F238E27FC236}">
              <a16:creationId xmlns:a16="http://schemas.microsoft.com/office/drawing/2014/main" id="{A9937D7D-6347-418D-B405-5D40471EC916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1048" name="Line 10">
          <a:extLst>
            <a:ext uri="{FF2B5EF4-FFF2-40B4-BE49-F238E27FC236}">
              <a16:creationId xmlns:a16="http://schemas.microsoft.com/office/drawing/2014/main" id="{DD97CAA4-64B2-456D-9888-B101DD3A0D06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1049" name="AutoShape 21">
          <a:extLst>
            <a:ext uri="{FF2B5EF4-FFF2-40B4-BE49-F238E27FC236}">
              <a16:creationId xmlns:a16="http://schemas.microsoft.com/office/drawing/2014/main" id="{A683F226-F07B-48FB-843F-34E4557BA3C5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1050" name="AutoShape 24">
          <a:extLst>
            <a:ext uri="{FF2B5EF4-FFF2-40B4-BE49-F238E27FC236}">
              <a16:creationId xmlns:a16="http://schemas.microsoft.com/office/drawing/2014/main" id="{FBD65D3F-E09B-41CC-9239-0EC799E9D8F3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1051" name="Line 25">
          <a:extLst>
            <a:ext uri="{FF2B5EF4-FFF2-40B4-BE49-F238E27FC236}">
              <a16:creationId xmlns:a16="http://schemas.microsoft.com/office/drawing/2014/main" id="{49EF7F29-2A0B-4B46-9020-E114A4FB6DD0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1052" name="Rectangle 1051">
          <a:extLst>
            <a:ext uri="{FF2B5EF4-FFF2-40B4-BE49-F238E27FC236}">
              <a16:creationId xmlns:a16="http://schemas.microsoft.com/office/drawing/2014/main" id="{478E3E73-189D-4262-ADD6-B2F13CB200A3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152400</xdr:rowOff>
    </xdr:from>
    <xdr:to>
      <xdr:col>5</xdr:col>
      <xdr:colOff>0</xdr:colOff>
      <xdr:row>15</xdr:row>
      <xdr:rowOff>57150</xdr:rowOff>
    </xdr:to>
    <xdr:sp macro="" textlink="">
      <xdr:nvSpPr>
        <xdr:cNvPr id="2145" name="Rectangle 4">
          <a:extLst>
            <a:ext uri="{FF2B5EF4-FFF2-40B4-BE49-F238E27FC236}">
              <a16:creationId xmlns:a16="http://schemas.microsoft.com/office/drawing/2014/main" id="{00000000-0008-0000-0200-000061080000}"/>
            </a:ext>
          </a:extLst>
        </xdr:cNvPr>
        <xdr:cNvSpPr>
          <a:spLocks noChangeArrowheads="1"/>
        </xdr:cNvSpPr>
      </xdr:nvSpPr>
      <xdr:spPr bwMode="auto">
        <a:xfrm>
          <a:off x="0" y="571500"/>
          <a:ext cx="3048000" cy="200977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104775</xdr:rowOff>
    </xdr:from>
    <xdr:to>
      <xdr:col>1</xdr:col>
      <xdr:colOff>0</xdr:colOff>
      <xdr:row>15</xdr:row>
      <xdr:rowOff>9525</xdr:rowOff>
    </xdr:to>
    <xdr:sp macro="" textlink="">
      <xdr:nvSpPr>
        <xdr:cNvPr id="2146" name="Line 6">
          <a:extLst>
            <a:ext uri="{FF2B5EF4-FFF2-40B4-BE49-F238E27FC236}">
              <a16:creationId xmlns:a16="http://schemas.microsoft.com/office/drawing/2014/main" id="{00000000-0008-0000-0200-000062080000}"/>
            </a:ext>
          </a:extLst>
        </xdr:cNvPr>
        <xdr:cNvSpPr>
          <a:spLocks noChangeShapeType="1"/>
        </xdr:cNvSpPr>
      </xdr:nvSpPr>
      <xdr:spPr bwMode="auto">
        <a:xfrm>
          <a:off x="609600" y="523875"/>
          <a:ext cx="0" cy="20097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147" name="Line 8">
          <a:extLst>
            <a:ext uri="{FF2B5EF4-FFF2-40B4-BE49-F238E27FC236}">
              <a16:creationId xmlns:a16="http://schemas.microsoft.com/office/drawing/2014/main" id="{00000000-0008-0000-0200-000063080000}"/>
            </a:ext>
          </a:extLst>
        </xdr:cNvPr>
        <xdr:cNvSpPr>
          <a:spLocks noChangeShapeType="1"/>
        </xdr:cNvSpPr>
      </xdr:nvSpPr>
      <xdr:spPr bwMode="auto">
        <a:xfrm flipH="1">
          <a:off x="19050" y="742950"/>
          <a:ext cx="5905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76200</xdr:colOff>
      <xdr:row>19</xdr:row>
      <xdr:rowOff>0</xdr:rowOff>
    </xdr:from>
    <xdr:to>
      <xdr:col>2</xdr:col>
      <xdr:colOff>200025</xdr:colOff>
      <xdr:row>21</xdr:row>
      <xdr:rowOff>219075</xdr:rowOff>
    </xdr:to>
    <xdr:pic>
      <xdr:nvPicPr>
        <xdr:cNvPr id="2148" name="Picture 9">
          <a:extLst>
            <a:ext uri="{FF2B5EF4-FFF2-40B4-BE49-F238E27FC236}">
              <a16:creationId xmlns:a16="http://schemas.microsoft.com/office/drawing/2014/main" id="{00000000-0008-0000-02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171825"/>
          <a:ext cx="733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</xdr:row>
      <xdr:rowOff>142875</xdr:rowOff>
    </xdr:from>
    <xdr:to>
      <xdr:col>1</xdr:col>
      <xdr:colOff>9525</xdr:colOff>
      <xdr:row>4</xdr:row>
      <xdr:rowOff>142875</xdr:rowOff>
    </xdr:to>
    <xdr:sp macro="" textlink="">
      <xdr:nvSpPr>
        <xdr:cNvPr id="2149" name="Line 10">
          <a:extLst>
            <a:ext uri="{FF2B5EF4-FFF2-40B4-BE49-F238E27FC236}">
              <a16:creationId xmlns:a16="http://schemas.microsoft.com/office/drawing/2014/main" id="{00000000-0008-0000-0200-000065080000}"/>
            </a:ext>
          </a:extLst>
        </xdr:cNvPr>
        <xdr:cNvSpPr>
          <a:spLocks noChangeShapeType="1"/>
        </xdr:cNvSpPr>
      </xdr:nvSpPr>
      <xdr:spPr bwMode="auto">
        <a:xfrm>
          <a:off x="619125" y="885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600075</xdr:colOff>
      <xdr:row>4</xdr:row>
      <xdr:rowOff>142875</xdr:rowOff>
    </xdr:from>
    <xdr:to>
      <xdr:col>5</xdr:col>
      <xdr:colOff>0</xdr:colOff>
      <xdr:row>4</xdr:row>
      <xdr:rowOff>142875</xdr:rowOff>
    </xdr:to>
    <xdr:sp macro="" textlink="">
      <xdr:nvSpPr>
        <xdr:cNvPr id="2150" name="Line 11">
          <a:extLst>
            <a:ext uri="{FF2B5EF4-FFF2-40B4-BE49-F238E27FC236}">
              <a16:creationId xmlns:a16="http://schemas.microsoft.com/office/drawing/2014/main" id="{00000000-0008-0000-0200-000066080000}"/>
            </a:ext>
          </a:extLst>
        </xdr:cNvPr>
        <xdr:cNvSpPr>
          <a:spLocks noChangeShapeType="1"/>
        </xdr:cNvSpPr>
      </xdr:nvSpPr>
      <xdr:spPr bwMode="auto">
        <a:xfrm>
          <a:off x="600075" y="885825"/>
          <a:ext cx="24479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8</xdr:col>
      <xdr:colOff>266700</xdr:colOff>
      <xdr:row>19</xdr:row>
      <xdr:rowOff>9525</xdr:rowOff>
    </xdr:from>
    <xdr:to>
      <xdr:col>9</xdr:col>
      <xdr:colOff>390525</xdr:colOff>
      <xdr:row>21</xdr:row>
      <xdr:rowOff>219075</xdr:rowOff>
    </xdr:to>
    <xdr:pic>
      <xdr:nvPicPr>
        <xdr:cNvPr id="2151" name="Picture 12">
          <a:extLst>
            <a:ext uri="{FF2B5EF4-FFF2-40B4-BE49-F238E27FC236}">
              <a16:creationId xmlns:a16="http://schemas.microsoft.com/office/drawing/2014/main" id="{00000000-0008-0000-02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0" y="3181350"/>
          <a:ext cx="733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0</xdr:row>
      <xdr:rowOff>28575</xdr:rowOff>
    </xdr:from>
    <xdr:to>
      <xdr:col>4</xdr:col>
      <xdr:colOff>190500</xdr:colOff>
      <xdr:row>2</xdr:row>
      <xdr:rowOff>85725</xdr:rowOff>
    </xdr:to>
    <xdr:pic>
      <xdr:nvPicPr>
        <xdr:cNvPr id="2152" name="Picture 13">
          <a:extLst>
            <a:ext uri="{FF2B5EF4-FFF2-40B4-BE49-F238E27FC236}">
              <a16:creationId xmlns:a16="http://schemas.microsoft.com/office/drawing/2014/main" id="{00000000-0008-0000-02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28825" y="28575"/>
          <a:ext cx="600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22</xdr:row>
      <xdr:rowOff>47625</xdr:rowOff>
    </xdr:from>
    <xdr:to>
      <xdr:col>10</xdr:col>
      <xdr:colOff>304800</xdr:colOff>
      <xdr:row>58</xdr:row>
      <xdr:rowOff>152400</xdr:rowOff>
    </xdr:to>
    <xdr:pic>
      <xdr:nvPicPr>
        <xdr:cNvPr id="2153" name="Picture 15">
          <a:extLst>
            <a:ext uri="{FF2B5EF4-FFF2-40B4-BE49-F238E27FC236}">
              <a16:creationId xmlns:a16="http://schemas.microsoft.com/office/drawing/2014/main" id="{00000000-0008-0000-02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925" y="3933825"/>
          <a:ext cx="6238875" cy="593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23</xdr:row>
      <xdr:rowOff>76200</xdr:rowOff>
    </xdr:from>
    <xdr:to>
      <xdr:col>4</xdr:col>
      <xdr:colOff>85725</xdr:colOff>
      <xdr:row>32</xdr:row>
      <xdr:rowOff>123825</xdr:rowOff>
    </xdr:to>
    <xdr:sp macro="" textlink="">
      <xdr:nvSpPr>
        <xdr:cNvPr id="2154" name="Rectangle 16">
          <a:extLst>
            <a:ext uri="{FF2B5EF4-FFF2-40B4-BE49-F238E27FC236}">
              <a16:creationId xmlns:a16="http://schemas.microsoft.com/office/drawing/2014/main" id="{00000000-0008-0000-0200-00006A080000}"/>
            </a:ext>
          </a:extLst>
        </xdr:cNvPr>
        <xdr:cNvSpPr>
          <a:spLocks noChangeArrowheads="1"/>
        </xdr:cNvSpPr>
      </xdr:nvSpPr>
      <xdr:spPr bwMode="auto">
        <a:xfrm>
          <a:off x="828675" y="4124325"/>
          <a:ext cx="1695450" cy="150495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209550</xdr:colOff>
      <xdr:row>24</xdr:row>
      <xdr:rowOff>76200</xdr:rowOff>
    </xdr:from>
    <xdr:to>
      <xdr:col>4</xdr:col>
      <xdr:colOff>85725</xdr:colOff>
      <xdr:row>24</xdr:row>
      <xdr:rowOff>85725</xdr:rowOff>
    </xdr:to>
    <xdr:sp macro="" textlink="">
      <xdr:nvSpPr>
        <xdr:cNvPr id="2155" name="Line 17">
          <a:extLst>
            <a:ext uri="{FF2B5EF4-FFF2-40B4-BE49-F238E27FC236}">
              <a16:creationId xmlns:a16="http://schemas.microsoft.com/office/drawing/2014/main" id="{00000000-0008-0000-0200-00006B080000}"/>
            </a:ext>
          </a:extLst>
        </xdr:cNvPr>
        <xdr:cNvSpPr>
          <a:spLocks noChangeShapeType="1"/>
        </xdr:cNvSpPr>
      </xdr:nvSpPr>
      <xdr:spPr bwMode="auto">
        <a:xfrm flipV="1">
          <a:off x="819150" y="4286250"/>
          <a:ext cx="17049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209550</xdr:colOff>
      <xdr:row>26</xdr:row>
      <xdr:rowOff>19050</xdr:rowOff>
    </xdr:from>
    <xdr:to>
      <xdr:col>4</xdr:col>
      <xdr:colOff>85725</xdr:colOff>
      <xdr:row>26</xdr:row>
      <xdr:rowOff>19050</xdr:rowOff>
    </xdr:to>
    <xdr:sp macro="" textlink="">
      <xdr:nvSpPr>
        <xdr:cNvPr id="2156" name="Line 18">
          <a:extLst>
            <a:ext uri="{FF2B5EF4-FFF2-40B4-BE49-F238E27FC236}">
              <a16:creationId xmlns:a16="http://schemas.microsoft.com/office/drawing/2014/main" id="{00000000-0008-0000-0200-00006C080000}"/>
            </a:ext>
          </a:extLst>
        </xdr:cNvPr>
        <xdr:cNvSpPr>
          <a:spLocks noChangeShapeType="1"/>
        </xdr:cNvSpPr>
      </xdr:nvSpPr>
      <xdr:spPr bwMode="auto">
        <a:xfrm>
          <a:off x="819150" y="4552950"/>
          <a:ext cx="17049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133350</xdr:colOff>
      <xdr:row>24</xdr:row>
      <xdr:rowOff>85725</xdr:rowOff>
    </xdr:from>
    <xdr:to>
      <xdr:col>3</xdr:col>
      <xdr:colOff>133350</xdr:colOff>
      <xdr:row>32</xdr:row>
      <xdr:rowOff>114300</xdr:rowOff>
    </xdr:to>
    <xdr:sp macro="" textlink="">
      <xdr:nvSpPr>
        <xdr:cNvPr id="2157" name="Line 19">
          <a:extLst>
            <a:ext uri="{FF2B5EF4-FFF2-40B4-BE49-F238E27FC236}">
              <a16:creationId xmlns:a16="http://schemas.microsoft.com/office/drawing/2014/main" id="{00000000-0008-0000-0200-00006D080000}"/>
            </a:ext>
          </a:extLst>
        </xdr:cNvPr>
        <xdr:cNvSpPr>
          <a:spLocks noChangeShapeType="1"/>
        </xdr:cNvSpPr>
      </xdr:nvSpPr>
      <xdr:spPr bwMode="auto">
        <a:xfrm flipH="1">
          <a:off x="1962150" y="4295775"/>
          <a:ext cx="0" cy="1323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24</xdr:row>
      <xdr:rowOff>85725</xdr:rowOff>
    </xdr:from>
    <xdr:to>
      <xdr:col>2</xdr:col>
      <xdr:colOff>171450</xdr:colOff>
      <xdr:row>32</xdr:row>
      <xdr:rowOff>114300</xdr:rowOff>
    </xdr:to>
    <xdr:sp macro="" textlink="">
      <xdr:nvSpPr>
        <xdr:cNvPr id="2158" name="Line 20">
          <a:extLst>
            <a:ext uri="{FF2B5EF4-FFF2-40B4-BE49-F238E27FC236}">
              <a16:creationId xmlns:a16="http://schemas.microsoft.com/office/drawing/2014/main" id="{00000000-0008-0000-0200-00006E080000}"/>
            </a:ext>
          </a:extLst>
        </xdr:cNvPr>
        <xdr:cNvSpPr>
          <a:spLocks noChangeShapeType="1"/>
        </xdr:cNvSpPr>
      </xdr:nvSpPr>
      <xdr:spPr bwMode="auto">
        <a:xfrm>
          <a:off x="1381125" y="4295775"/>
          <a:ext cx="9525" cy="1323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228600</xdr:colOff>
      <xdr:row>24</xdr:row>
      <xdr:rowOff>85725</xdr:rowOff>
    </xdr:from>
    <xdr:to>
      <xdr:col>4</xdr:col>
      <xdr:colOff>95250</xdr:colOff>
      <xdr:row>24</xdr:row>
      <xdr:rowOff>85725</xdr:rowOff>
    </xdr:to>
    <xdr:sp macro="" textlink="">
      <xdr:nvSpPr>
        <xdr:cNvPr id="2159" name="Line 21">
          <a:extLst>
            <a:ext uri="{FF2B5EF4-FFF2-40B4-BE49-F238E27FC236}">
              <a16:creationId xmlns:a16="http://schemas.microsoft.com/office/drawing/2014/main" id="{00000000-0008-0000-0200-00006F080000}"/>
            </a:ext>
          </a:extLst>
        </xdr:cNvPr>
        <xdr:cNvSpPr>
          <a:spLocks noChangeShapeType="1"/>
        </xdr:cNvSpPr>
      </xdr:nvSpPr>
      <xdr:spPr bwMode="auto">
        <a:xfrm>
          <a:off x="838200" y="4295775"/>
          <a:ext cx="169545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561975</xdr:colOff>
      <xdr:row>2</xdr:row>
      <xdr:rowOff>114300</xdr:rowOff>
    </xdr:from>
    <xdr:to>
      <xdr:col>10</xdr:col>
      <xdr:colOff>9525</xdr:colOff>
      <xdr:row>7</xdr:row>
      <xdr:rowOff>76200</xdr:rowOff>
    </xdr:to>
    <xdr:sp macro="" textlink="">
      <xdr:nvSpPr>
        <xdr:cNvPr id="2160" name="Rectangle 22">
          <a:extLst>
            <a:ext uri="{FF2B5EF4-FFF2-40B4-BE49-F238E27FC236}">
              <a16:creationId xmlns:a16="http://schemas.microsoft.com/office/drawing/2014/main" id="{00000000-0008-0000-0200-000070080000}"/>
            </a:ext>
          </a:extLst>
        </xdr:cNvPr>
        <xdr:cNvSpPr>
          <a:spLocks noChangeArrowheads="1"/>
        </xdr:cNvSpPr>
      </xdr:nvSpPr>
      <xdr:spPr bwMode="auto">
        <a:xfrm>
          <a:off x="3609975" y="533400"/>
          <a:ext cx="24955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200025</xdr:colOff>
      <xdr:row>23</xdr:row>
      <xdr:rowOff>76200</xdr:rowOff>
    </xdr:from>
    <xdr:to>
      <xdr:col>6</xdr:col>
      <xdr:colOff>371475</xdr:colOff>
      <xdr:row>42</xdr:row>
      <xdr:rowOff>142875</xdr:rowOff>
    </xdr:to>
    <xdr:sp macro="" textlink="">
      <xdr:nvSpPr>
        <xdr:cNvPr id="2161" name="Rectangle 23">
          <a:extLst>
            <a:ext uri="{FF2B5EF4-FFF2-40B4-BE49-F238E27FC236}">
              <a16:creationId xmlns:a16="http://schemas.microsoft.com/office/drawing/2014/main" id="{00000000-0008-0000-0200-000071080000}"/>
            </a:ext>
          </a:extLst>
        </xdr:cNvPr>
        <xdr:cNvSpPr>
          <a:spLocks noChangeArrowheads="1"/>
        </xdr:cNvSpPr>
      </xdr:nvSpPr>
      <xdr:spPr bwMode="auto">
        <a:xfrm>
          <a:off x="2638425" y="4124325"/>
          <a:ext cx="1390650" cy="314325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476250</xdr:colOff>
      <xdr:row>23</xdr:row>
      <xdr:rowOff>66675</xdr:rowOff>
    </xdr:from>
    <xdr:to>
      <xdr:col>9</xdr:col>
      <xdr:colOff>228600</xdr:colOff>
      <xdr:row>46</xdr:row>
      <xdr:rowOff>0</xdr:rowOff>
    </xdr:to>
    <xdr:sp macro="" textlink="">
      <xdr:nvSpPr>
        <xdr:cNvPr id="2162" name="Rectangle 24">
          <a:extLst>
            <a:ext uri="{FF2B5EF4-FFF2-40B4-BE49-F238E27FC236}">
              <a16:creationId xmlns:a16="http://schemas.microsoft.com/office/drawing/2014/main" id="{00000000-0008-0000-0200-000072080000}"/>
            </a:ext>
          </a:extLst>
        </xdr:cNvPr>
        <xdr:cNvSpPr>
          <a:spLocks noChangeArrowheads="1"/>
        </xdr:cNvSpPr>
      </xdr:nvSpPr>
      <xdr:spPr bwMode="auto">
        <a:xfrm>
          <a:off x="4133850" y="4114800"/>
          <a:ext cx="1581150" cy="365760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219075</xdr:colOff>
      <xdr:row>33</xdr:row>
      <xdr:rowOff>47625</xdr:rowOff>
    </xdr:from>
    <xdr:to>
      <xdr:col>4</xdr:col>
      <xdr:colOff>95250</xdr:colOff>
      <xdr:row>46</xdr:row>
      <xdr:rowOff>9525</xdr:rowOff>
    </xdr:to>
    <xdr:sp macro="" textlink="">
      <xdr:nvSpPr>
        <xdr:cNvPr id="2163" name="Rectangle 25">
          <a:extLst>
            <a:ext uri="{FF2B5EF4-FFF2-40B4-BE49-F238E27FC236}">
              <a16:creationId xmlns:a16="http://schemas.microsoft.com/office/drawing/2014/main" id="{00000000-0008-0000-0200-000073080000}"/>
            </a:ext>
          </a:extLst>
        </xdr:cNvPr>
        <xdr:cNvSpPr>
          <a:spLocks noChangeArrowheads="1"/>
        </xdr:cNvSpPr>
      </xdr:nvSpPr>
      <xdr:spPr bwMode="auto">
        <a:xfrm>
          <a:off x="828675" y="5715000"/>
          <a:ext cx="1704975" cy="206692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238125</xdr:colOff>
      <xdr:row>47</xdr:row>
      <xdr:rowOff>19050</xdr:rowOff>
    </xdr:from>
    <xdr:to>
      <xdr:col>9</xdr:col>
      <xdr:colOff>238125</xdr:colOff>
      <xdr:row>57</xdr:row>
      <xdr:rowOff>85725</xdr:rowOff>
    </xdr:to>
    <xdr:sp macro="" textlink="">
      <xdr:nvSpPr>
        <xdr:cNvPr id="2164" name="Rectangle 26">
          <a:extLst>
            <a:ext uri="{FF2B5EF4-FFF2-40B4-BE49-F238E27FC236}">
              <a16:creationId xmlns:a16="http://schemas.microsoft.com/office/drawing/2014/main" id="{00000000-0008-0000-0200-000074080000}"/>
            </a:ext>
          </a:extLst>
        </xdr:cNvPr>
        <xdr:cNvSpPr>
          <a:spLocks noChangeArrowheads="1"/>
        </xdr:cNvSpPr>
      </xdr:nvSpPr>
      <xdr:spPr bwMode="auto">
        <a:xfrm>
          <a:off x="847725" y="7953375"/>
          <a:ext cx="4876800" cy="168592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228600</xdr:colOff>
      <xdr:row>34</xdr:row>
      <xdr:rowOff>19050</xdr:rowOff>
    </xdr:from>
    <xdr:to>
      <xdr:col>4</xdr:col>
      <xdr:colOff>76200</xdr:colOff>
      <xdr:row>34</xdr:row>
      <xdr:rowOff>19050</xdr:rowOff>
    </xdr:to>
    <xdr:sp macro="" textlink="">
      <xdr:nvSpPr>
        <xdr:cNvPr id="2165" name="Line 27">
          <a:extLst>
            <a:ext uri="{FF2B5EF4-FFF2-40B4-BE49-F238E27FC236}">
              <a16:creationId xmlns:a16="http://schemas.microsoft.com/office/drawing/2014/main" id="{00000000-0008-0000-0200-000075080000}"/>
            </a:ext>
          </a:extLst>
        </xdr:cNvPr>
        <xdr:cNvSpPr>
          <a:spLocks noChangeShapeType="1"/>
        </xdr:cNvSpPr>
      </xdr:nvSpPr>
      <xdr:spPr bwMode="auto">
        <a:xfrm>
          <a:off x="838200" y="5848350"/>
          <a:ext cx="16764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219075</xdr:colOff>
      <xdr:row>35</xdr:row>
      <xdr:rowOff>104775</xdr:rowOff>
    </xdr:from>
    <xdr:to>
      <xdr:col>4</xdr:col>
      <xdr:colOff>95250</xdr:colOff>
      <xdr:row>35</xdr:row>
      <xdr:rowOff>104775</xdr:rowOff>
    </xdr:to>
    <xdr:sp macro="" textlink="">
      <xdr:nvSpPr>
        <xdr:cNvPr id="2166" name="Line 28">
          <a:extLst>
            <a:ext uri="{FF2B5EF4-FFF2-40B4-BE49-F238E27FC236}">
              <a16:creationId xmlns:a16="http://schemas.microsoft.com/office/drawing/2014/main" id="{00000000-0008-0000-0200-000076080000}"/>
            </a:ext>
          </a:extLst>
        </xdr:cNvPr>
        <xdr:cNvSpPr>
          <a:spLocks noChangeShapeType="1"/>
        </xdr:cNvSpPr>
      </xdr:nvSpPr>
      <xdr:spPr bwMode="auto">
        <a:xfrm>
          <a:off x="828675" y="6096000"/>
          <a:ext cx="17049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180975</xdr:colOff>
      <xdr:row>34</xdr:row>
      <xdr:rowOff>28575</xdr:rowOff>
    </xdr:from>
    <xdr:to>
      <xdr:col>2</xdr:col>
      <xdr:colOff>190500</xdr:colOff>
      <xdr:row>46</xdr:row>
      <xdr:rowOff>19050</xdr:rowOff>
    </xdr:to>
    <xdr:sp macro="" textlink="">
      <xdr:nvSpPr>
        <xdr:cNvPr id="2167" name="Line 29">
          <a:extLst>
            <a:ext uri="{FF2B5EF4-FFF2-40B4-BE49-F238E27FC236}">
              <a16:creationId xmlns:a16="http://schemas.microsoft.com/office/drawing/2014/main" id="{00000000-0008-0000-0200-000077080000}"/>
            </a:ext>
          </a:extLst>
        </xdr:cNvPr>
        <xdr:cNvSpPr>
          <a:spLocks noChangeShapeType="1"/>
        </xdr:cNvSpPr>
      </xdr:nvSpPr>
      <xdr:spPr bwMode="auto">
        <a:xfrm>
          <a:off x="1400175" y="5857875"/>
          <a:ext cx="9525" cy="19335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142875</xdr:colOff>
      <xdr:row>34</xdr:row>
      <xdr:rowOff>28575</xdr:rowOff>
    </xdr:from>
    <xdr:to>
      <xdr:col>3</xdr:col>
      <xdr:colOff>152400</xdr:colOff>
      <xdr:row>46</xdr:row>
      <xdr:rowOff>19050</xdr:rowOff>
    </xdr:to>
    <xdr:sp macro="" textlink="">
      <xdr:nvSpPr>
        <xdr:cNvPr id="2168" name="Line 30">
          <a:extLst>
            <a:ext uri="{FF2B5EF4-FFF2-40B4-BE49-F238E27FC236}">
              <a16:creationId xmlns:a16="http://schemas.microsoft.com/office/drawing/2014/main" id="{00000000-0008-0000-0200-000078080000}"/>
            </a:ext>
          </a:extLst>
        </xdr:cNvPr>
        <xdr:cNvSpPr>
          <a:spLocks noChangeShapeType="1"/>
        </xdr:cNvSpPr>
      </xdr:nvSpPr>
      <xdr:spPr bwMode="auto">
        <a:xfrm>
          <a:off x="1971675" y="5857875"/>
          <a:ext cx="9525" cy="19335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209550</xdr:colOff>
      <xdr:row>24</xdr:row>
      <xdr:rowOff>76200</xdr:rowOff>
    </xdr:from>
    <xdr:to>
      <xdr:col>6</xdr:col>
      <xdr:colOff>371475</xdr:colOff>
      <xdr:row>24</xdr:row>
      <xdr:rowOff>76200</xdr:rowOff>
    </xdr:to>
    <xdr:sp macro="" textlink="">
      <xdr:nvSpPr>
        <xdr:cNvPr id="2169" name="Line 31">
          <a:extLst>
            <a:ext uri="{FF2B5EF4-FFF2-40B4-BE49-F238E27FC236}">
              <a16:creationId xmlns:a16="http://schemas.microsoft.com/office/drawing/2014/main" id="{00000000-0008-0000-0200-000079080000}"/>
            </a:ext>
          </a:extLst>
        </xdr:cNvPr>
        <xdr:cNvSpPr>
          <a:spLocks noChangeShapeType="1"/>
        </xdr:cNvSpPr>
      </xdr:nvSpPr>
      <xdr:spPr bwMode="auto">
        <a:xfrm>
          <a:off x="2647950" y="4286250"/>
          <a:ext cx="138112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26</xdr:row>
      <xdr:rowOff>0</xdr:rowOff>
    </xdr:from>
    <xdr:to>
      <xdr:col>6</xdr:col>
      <xdr:colOff>361950</xdr:colOff>
      <xdr:row>26</xdr:row>
      <xdr:rowOff>9525</xdr:rowOff>
    </xdr:to>
    <xdr:sp macro="" textlink="">
      <xdr:nvSpPr>
        <xdr:cNvPr id="2170" name="Line 32">
          <a:extLst>
            <a:ext uri="{FF2B5EF4-FFF2-40B4-BE49-F238E27FC236}">
              <a16:creationId xmlns:a16="http://schemas.microsoft.com/office/drawing/2014/main" id="{00000000-0008-0000-0200-00007A080000}"/>
            </a:ext>
          </a:extLst>
        </xdr:cNvPr>
        <xdr:cNvSpPr>
          <a:spLocks noChangeShapeType="1"/>
        </xdr:cNvSpPr>
      </xdr:nvSpPr>
      <xdr:spPr bwMode="auto">
        <a:xfrm flipV="1">
          <a:off x="2638425" y="4533900"/>
          <a:ext cx="1381125" cy="9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600075</xdr:colOff>
      <xdr:row>24</xdr:row>
      <xdr:rowOff>76200</xdr:rowOff>
    </xdr:from>
    <xdr:to>
      <xdr:col>5</xdr:col>
      <xdr:colOff>19050</xdr:colOff>
      <xdr:row>43</xdr:row>
      <xdr:rowOff>0</xdr:rowOff>
    </xdr:to>
    <xdr:sp macro="" textlink="">
      <xdr:nvSpPr>
        <xdr:cNvPr id="2171" name="Line 33">
          <a:extLst>
            <a:ext uri="{FF2B5EF4-FFF2-40B4-BE49-F238E27FC236}">
              <a16:creationId xmlns:a16="http://schemas.microsoft.com/office/drawing/2014/main" id="{00000000-0008-0000-0200-00007B080000}"/>
            </a:ext>
          </a:extLst>
        </xdr:cNvPr>
        <xdr:cNvSpPr>
          <a:spLocks noChangeShapeType="1"/>
        </xdr:cNvSpPr>
      </xdr:nvSpPr>
      <xdr:spPr bwMode="auto">
        <a:xfrm>
          <a:off x="3038475" y="4286250"/>
          <a:ext cx="28575" cy="30003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438150</xdr:colOff>
      <xdr:row>24</xdr:row>
      <xdr:rowOff>76200</xdr:rowOff>
    </xdr:from>
    <xdr:to>
      <xdr:col>5</xdr:col>
      <xdr:colOff>466725</xdr:colOff>
      <xdr:row>42</xdr:row>
      <xdr:rowOff>142875</xdr:rowOff>
    </xdr:to>
    <xdr:sp macro="" textlink="">
      <xdr:nvSpPr>
        <xdr:cNvPr id="2172" name="Line 34">
          <a:extLst>
            <a:ext uri="{FF2B5EF4-FFF2-40B4-BE49-F238E27FC236}">
              <a16:creationId xmlns:a16="http://schemas.microsoft.com/office/drawing/2014/main" id="{00000000-0008-0000-0200-00007C080000}"/>
            </a:ext>
          </a:extLst>
        </xdr:cNvPr>
        <xdr:cNvSpPr>
          <a:spLocks noChangeShapeType="1"/>
        </xdr:cNvSpPr>
      </xdr:nvSpPr>
      <xdr:spPr bwMode="auto">
        <a:xfrm>
          <a:off x="3486150" y="4286250"/>
          <a:ext cx="28575" cy="29813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485775</xdr:colOff>
      <xdr:row>24</xdr:row>
      <xdr:rowOff>66675</xdr:rowOff>
    </xdr:from>
    <xdr:to>
      <xdr:col>9</xdr:col>
      <xdr:colOff>200025</xdr:colOff>
      <xdr:row>24</xdr:row>
      <xdr:rowOff>76200</xdr:rowOff>
    </xdr:to>
    <xdr:sp macro="" textlink="">
      <xdr:nvSpPr>
        <xdr:cNvPr id="2173" name="Line 35">
          <a:extLst>
            <a:ext uri="{FF2B5EF4-FFF2-40B4-BE49-F238E27FC236}">
              <a16:creationId xmlns:a16="http://schemas.microsoft.com/office/drawing/2014/main" id="{00000000-0008-0000-0200-00007D080000}"/>
            </a:ext>
          </a:extLst>
        </xdr:cNvPr>
        <xdr:cNvSpPr>
          <a:spLocks noChangeShapeType="1"/>
        </xdr:cNvSpPr>
      </xdr:nvSpPr>
      <xdr:spPr bwMode="auto">
        <a:xfrm flipV="1">
          <a:off x="4143375" y="4276725"/>
          <a:ext cx="1543050" cy="9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485775</xdr:colOff>
      <xdr:row>25</xdr:row>
      <xdr:rowOff>152400</xdr:rowOff>
    </xdr:from>
    <xdr:to>
      <xdr:col>9</xdr:col>
      <xdr:colOff>219075</xdr:colOff>
      <xdr:row>26</xdr:row>
      <xdr:rowOff>0</xdr:rowOff>
    </xdr:to>
    <xdr:sp macro="" textlink="">
      <xdr:nvSpPr>
        <xdr:cNvPr id="2174" name="Line 36">
          <a:extLst>
            <a:ext uri="{FF2B5EF4-FFF2-40B4-BE49-F238E27FC236}">
              <a16:creationId xmlns:a16="http://schemas.microsoft.com/office/drawing/2014/main" id="{00000000-0008-0000-0200-00007E080000}"/>
            </a:ext>
          </a:extLst>
        </xdr:cNvPr>
        <xdr:cNvSpPr>
          <a:spLocks noChangeShapeType="1"/>
        </xdr:cNvSpPr>
      </xdr:nvSpPr>
      <xdr:spPr bwMode="auto">
        <a:xfrm flipV="1">
          <a:off x="4143375" y="4524375"/>
          <a:ext cx="1562100" cy="9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85725</xdr:rowOff>
    </xdr:from>
    <xdr:to>
      <xdr:col>7</xdr:col>
      <xdr:colOff>314325</xdr:colOff>
      <xdr:row>46</xdr:row>
      <xdr:rowOff>0</xdr:rowOff>
    </xdr:to>
    <xdr:sp macro="" textlink="">
      <xdr:nvSpPr>
        <xdr:cNvPr id="2175" name="Line 37">
          <a:extLst>
            <a:ext uri="{FF2B5EF4-FFF2-40B4-BE49-F238E27FC236}">
              <a16:creationId xmlns:a16="http://schemas.microsoft.com/office/drawing/2014/main" id="{00000000-0008-0000-0200-00007F080000}"/>
            </a:ext>
          </a:extLst>
        </xdr:cNvPr>
        <xdr:cNvSpPr>
          <a:spLocks noChangeShapeType="1"/>
        </xdr:cNvSpPr>
      </xdr:nvSpPr>
      <xdr:spPr bwMode="auto">
        <a:xfrm>
          <a:off x="4562475" y="4295775"/>
          <a:ext cx="19050" cy="3476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257175</xdr:colOff>
      <xdr:row>24</xdr:row>
      <xdr:rowOff>95250</xdr:rowOff>
    </xdr:from>
    <xdr:to>
      <xdr:col>8</xdr:col>
      <xdr:colOff>295275</xdr:colOff>
      <xdr:row>46</xdr:row>
      <xdr:rowOff>9525</xdr:rowOff>
    </xdr:to>
    <xdr:sp macro="" textlink="">
      <xdr:nvSpPr>
        <xdr:cNvPr id="2176" name="Line 38">
          <a:extLst>
            <a:ext uri="{FF2B5EF4-FFF2-40B4-BE49-F238E27FC236}">
              <a16:creationId xmlns:a16="http://schemas.microsoft.com/office/drawing/2014/main" id="{00000000-0008-0000-0200-000080080000}"/>
            </a:ext>
          </a:extLst>
        </xdr:cNvPr>
        <xdr:cNvSpPr>
          <a:spLocks noChangeShapeType="1"/>
        </xdr:cNvSpPr>
      </xdr:nvSpPr>
      <xdr:spPr bwMode="auto">
        <a:xfrm>
          <a:off x="5133975" y="4305300"/>
          <a:ext cx="38100" cy="3476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47</xdr:row>
      <xdr:rowOff>152400</xdr:rowOff>
    </xdr:from>
    <xdr:to>
      <xdr:col>9</xdr:col>
      <xdr:colOff>238125</xdr:colOff>
      <xdr:row>48</xdr:row>
      <xdr:rowOff>0</xdr:rowOff>
    </xdr:to>
    <xdr:sp macro="" textlink="">
      <xdr:nvSpPr>
        <xdr:cNvPr id="2177" name="Line 39">
          <a:extLst>
            <a:ext uri="{FF2B5EF4-FFF2-40B4-BE49-F238E27FC236}">
              <a16:creationId xmlns:a16="http://schemas.microsoft.com/office/drawing/2014/main" id="{00000000-0008-0000-0200-000081080000}"/>
            </a:ext>
          </a:extLst>
        </xdr:cNvPr>
        <xdr:cNvSpPr>
          <a:spLocks noChangeShapeType="1"/>
        </xdr:cNvSpPr>
      </xdr:nvSpPr>
      <xdr:spPr bwMode="auto">
        <a:xfrm flipV="1">
          <a:off x="866775" y="8086725"/>
          <a:ext cx="4857750" cy="9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238125</xdr:colOff>
      <xdr:row>49</xdr:row>
      <xdr:rowOff>76200</xdr:rowOff>
    </xdr:from>
    <xdr:to>
      <xdr:col>9</xdr:col>
      <xdr:colOff>228600</xdr:colOff>
      <xdr:row>49</xdr:row>
      <xdr:rowOff>95250</xdr:rowOff>
    </xdr:to>
    <xdr:sp macro="" textlink="">
      <xdr:nvSpPr>
        <xdr:cNvPr id="2178" name="Line 40">
          <a:extLst>
            <a:ext uri="{FF2B5EF4-FFF2-40B4-BE49-F238E27FC236}">
              <a16:creationId xmlns:a16="http://schemas.microsoft.com/office/drawing/2014/main" id="{00000000-0008-0000-0200-000082080000}"/>
            </a:ext>
          </a:extLst>
        </xdr:cNvPr>
        <xdr:cNvSpPr>
          <a:spLocks noChangeShapeType="1"/>
        </xdr:cNvSpPr>
      </xdr:nvSpPr>
      <xdr:spPr bwMode="auto">
        <a:xfrm flipV="1">
          <a:off x="847725" y="8334375"/>
          <a:ext cx="4867275" cy="190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48</xdr:row>
      <xdr:rowOff>9525</xdr:rowOff>
    </xdr:from>
    <xdr:to>
      <xdr:col>2</xdr:col>
      <xdr:colOff>142875</xdr:colOff>
      <xdr:row>57</xdr:row>
      <xdr:rowOff>95250</xdr:rowOff>
    </xdr:to>
    <xdr:sp macro="" textlink="">
      <xdr:nvSpPr>
        <xdr:cNvPr id="2179" name="Line 41">
          <a:extLst>
            <a:ext uri="{FF2B5EF4-FFF2-40B4-BE49-F238E27FC236}">
              <a16:creationId xmlns:a16="http://schemas.microsoft.com/office/drawing/2014/main" id="{00000000-0008-0000-0200-000083080000}"/>
            </a:ext>
          </a:extLst>
        </xdr:cNvPr>
        <xdr:cNvSpPr>
          <a:spLocks noChangeShapeType="1"/>
        </xdr:cNvSpPr>
      </xdr:nvSpPr>
      <xdr:spPr bwMode="auto">
        <a:xfrm>
          <a:off x="1352550" y="8105775"/>
          <a:ext cx="9525" cy="15430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57150</xdr:colOff>
      <xdr:row>48</xdr:row>
      <xdr:rowOff>9525</xdr:rowOff>
    </xdr:from>
    <xdr:to>
      <xdr:col>3</xdr:col>
      <xdr:colOff>66675</xdr:colOff>
      <xdr:row>57</xdr:row>
      <xdr:rowOff>85725</xdr:rowOff>
    </xdr:to>
    <xdr:sp macro="" textlink="">
      <xdr:nvSpPr>
        <xdr:cNvPr id="2180" name="Line 42">
          <a:extLst>
            <a:ext uri="{FF2B5EF4-FFF2-40B4-BE49-F238E27FC236}">
              <a16:creationId xmlns:a16="http://schemas.microsoft.com/office/drawing/2014/main" id="{00000000-0008-0000-0200-000084080000}"/>
            </a:ext>
          </a:extLst>
        </xdr:cNvPr>
        <xdr:cNvSpPr>
          <a:spLocks noChangeShapeType="1"/>
        </xdr:cNvSpPr>
      </xdr:nvSpPr>
      <xdr:spPr bwMode="auto">
        <a:xfrm>
          <a:off x="1885950" y="8105775"/>
          <a:ext cx="9525" cy="1533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590550</xdr:colOff>
      <xdr:row>48</xdr:row>
      <xdr:rowOff>0</xdr:rowOff>
    </xdr:from>
    <xdr:to>
      <xdr:col>4</xdr:col>
      <xdr:colOff>0</xdr:colOff>
      <xdr:row>57</xdr:row>
      <xdr:rowOff>76200</xdr:rowOff>
    </xdr:to>
    <xdr:sp macro="" textlink="">
      <xdr:nvSpPr>
        <xdr:cNvPr id="2181" name="Line 43">
          <a:extLst>
            <a:ext uri="{FF2B5EF4-FFF2-40B4-BE49-F238E27FC236}">
              <a16:creationId xmlns:a16="http://schemas.microsoft.com/office/drawing/2014/main" id="{00000000-0008-0000-0200-000085080000}"/>
            </a:ext>
          </a:extLst>
        </xdr:cNvPr>
        <xdr:cNvSpPr>
          <a:spLocks noChangeShapeType="1"/>
        </xdr:cNvSpPr>
      </xdr:nvSpPr>
      <xdr:spPr bwMode="auto">
        <a:xfrm>
          <a:off x="2419350" y="8096250"/>
          <a:ext cx="19050" cy="1533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542925</xdr:colOff>
      <xdr:row>48</xdr:row>
      <xdr:rowOff>0</xdr:rowOff>
    </xdr:from>
    <xdr:to>
      <xdr:col>4</xdr:col>
      <xdr:colOff>552450</xdr:colOff>
      <xdr:row>57</xdr:row>
      <xdr:rowOff>85725</xdr:rowOff>
    </xdr:to>
    <xdr:sp macro="" textlink="">
      <xdr:nvSpPr>
        <xdr:cNvPr id="2182" name="Line 44">
          <a:extLst>
            <a:ext uri="{FF2B5EF4-FFF2-40B4-BE49-F238E27FC236}">
              <a16:creationId xmlns:a16="http://schemas.microsoft.com/office/drawing/2014/main" id="{00000000-0008-0000-0200-000086080000}"/>
            </a:ext>
          </a:extLst>
        </xdr:cNvPr>
        <xdr:cNvSpPr>
          <a:spLocks noChangeShapeType="1"/>
        </xdr:cNvSpPr>
      </xdr:nvSpPr>
      <xdr:spPr bwMode="auto">
        <a:xfrm>
          <a:off x="2981325" y="8096250"/>
          <a:ext cx="9525" cy="15430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466725</xdr:colOff>
      <xdr:row>48</xdr:row>
      <xdr:rowOff>19050</xdr:rowOff>
    </xdr:from>
    <xdr:to>
      <xdr:col>5</xdr:col>
      <xdr:colOff>495300</xdr:colOff>
      <xdr:row>57</xdr:row>
      <xdr:rowOff>57150</xdr:rowOff>
    </xdr:to>
    <xdr:sp macro="" textlink="">
      <xdr:nvSpPr>
        <xdr:cNvPr id="2183" name="Line 45">
          <a:extLst>
            <a:ext uri="{FF2B5EF4-FFF2-40B4-BE49-F238E27FC236}">
              <a16:creationId xmlns:a16="http://schemas.microsoft.com/office/drawing/2014/main" id="{00000000-0008-0000-0200-000087080000}"/>
            </a:ext>
          </a:extLst>
        </xdr:cNvPr>
        <xdr:cNvSpPr>
          <a:spLocks noChangeShapeType="1"/>
        </xdr:cNvSpPr>
      </xdr:nvSpPr>
      <xdr:spPr bwMode="auto">
        <a:xfrm>
          <a:off x="3514725" y="8115300"/>
          <a:ext cx="28575" cy="14954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390525</xdr:colOff>
      <xdr:row>48</xdr:row>
      <xdr:rowOff>0</xdr:rowOff>
    </xdr:from>
    <xdr:to>
      <xdr:col>6</xdr:col>
      <xdr:colOff>409575</xdr:colOff>
      <xdr:row>57</xdr:row>
      <xdr:rowOff>85725</xdr:rowOff>
    </xdr:to>
    <xdr:sp macro="" textlink="">
      <xdr:nvSpPr>
        <xdr:cNvPr id="2184" name="Line 46">
          <a:extLst>
            <a:ext uri="{FF2B5EF4-FFF2-40B4-BE49-F238E27FC236}">
              <a16:creationId xmlns:a16="http://schemas.microsoft.com/office/drawing/2014/main" id="{00000000-0008-0000-0200-000088080000}"/>
            </a:ext>
          </a:extLst>
        </xdr:cNvPr>
        <xdr:cNvSpPr>
          <a:spLocks noChangeShapeType="1"/>
        </xdr:cNvSpPr>
      </xdr:nvSpPr>
      <xdr:spPr bwMode="auto">
        <a:xfrm>
          <a:off x="4048125" y="8096250"/>
          <a:ext cx="19050" cy="15430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323850</xdr:colOff>
      <xdr:row>48</xdr:row>
      <xdr:rowOff>9525</xdr:rowOff>
    </xdr:from>
    <xdr:to>
      <xdr:col>7</xdr:col>
      <xdr:colOff>342900</xdr:colOff>
      <xdr:row>57</xdr:row>
      <xdr:rowOff>76200</xdr:rowOff>
    </xdr:to>
    <xdr:sp macro="" textlink="">
      <xdr:nvSpPr>
        <xdr:cNvPr id="2185" name="Line 47">
          <a:extLst>
            <a:ext uri="{FF2B5EF4-FFF2-40B4-BE49-F238E27FC236}">
              <a16:creationId xmlns:a16="http://schemas.microsoft.com/office/drawing/2014/main" id="{00000000-0008-0000-0200-000089080000}"/>
            </a:ext>
          </a:extLst>
        </xdr:cNvPr>
        <xdr:cNvSpPr>
          <a:spLocks noChangeShapeType="1"/>
        </xdr:cNvSpPr>
      </xdr:nvSpPr>
      <xdr:spPr bwMode="auto">
        <a:xfrm>
          <a:off x="4591050" y="8105775"/>
          <a:ext cx="19050" cy="15240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257175</xdr:colOff>
      <xdr:row>48</xdr:row>
      <xdr:rowOff>0</xdr:rowOff>
    </xdr:from>
    <xdr:to>
      <xdr:col>8</xdr:col>
      <xdr:colOff>266700</xdr:colOff>
      <xdr:row>57</xdr:row>
      <xdr:rowOff>76200</xdr:rowOff>
    </xdr:to>
    <xdr:sp macro="" textlink="">
      <xdr:nvSpPr>
        <xdr:cNvPr id="2186" name="Line 48">
          <a:extLst>
            <a:ext uri="{FF2B5EF4-FFF2-40B4-BE49-F238E27FC236}">
              <a16:creationId xmlns:a16="http://schemas.microsoft.com/office/drawing/2014/main" id="{00000000-0008-0000-0200-00008A080000}"/>
            </a:ext>
          </a:extLst>
        </xdr:cNvPr>
        <xdr:cNvSpPr>
          <a:spLocks noChangeShapeType="1"/>
        </xdr:cNvSpPr>
      </xdr:nvSpPr>
      <xdr:spPr bwMode="auto">
        <a:xfrm>
          <a:off x="5133975" y="8096250"/>
          <a:ext cx="952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48</xdr:row>
      <xdr:rowOff>9525</xdr:rowOff>
    </xdr:from>
    <xdr:to>
      <xdr:col>8</xdr:col>
      <xdr:colOff>266700</xdr:colOff>
      <xdr:row>57</xdr:row>
      <xdr:rowOff>76200</xdr:rowOff>
    </xdr:to>
    <xdr:sp macro="" textlink="">
      <xdr:nvSpPr>
        <xdr:cNvPr id="2187" name="Line 49">
          <a:extLst>
            <a:ext uri="{FF2B5EF4-FFF2-40B4-BE49-F238E27FC236}">
              <a16:creationId xmlns:a16="http://schemas.microsoft.com/office/drawing/2014/main" id="{00000000-0008-0000-0200-00008B080000}"/>
            </a:ext>
          </a:extLst>
        </xdr:cNvPr>
        <xdr:cNvSpPr>
          <a:spLocks noChangeShapeType="1"/>
        </xdr:cNvSpPr>
      </xdr:nvSpPr>
      <xdr:spPr bwMode="auto">
        <a:xfrm>
          <a:off x="5124450" y="8105775"/>
          <a:ext cx="19050" cy="15240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7</xdr:col>
      <xdr:colOff>180975</xdr:colOff>
      <xdr:row>7</xdr:row>
      <xdr:rowOff>104775</xdr:rowOff>
    </xdr:from>
    <xdr:to>
      <xdr:col>8</xdr:col>
      <xdr:colOff>361950</xdr:colOff>
      <xdr:row>11</xdr:row>
      <xdr:rowOff>19050</xdr:rowOff>
    </xdr:to>
    <xdr:pic>
      <xdr:nvPicPr>
        <xdr:cNvPr id="2188" name="Picture 50">
          <a:extLst>
            <a:ext uri="{FF2B5EF4-FFF2-40B4-BE49-F238E27FC236}">
              <a16:creationId xmlns:a16="http://schemas.microsoft.com/office/drawing/2014/main" id="{00000000-0008-0000-0200-00008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48175" y="1333500"/>
          <a:ext cx="7905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47625</xdr:colOff>
      <xdr:row>63</xdr:row>
      <xdr:rowOff>133350</xdr:rowOff>
    </xdr:from>
    <xdr:to>
      <xdr:col>9</xdr:col>
      <xdr:colOff>581025</xdr:colOff>
      <xdr:row>65</xdr:row>
      <xdr:rowOff>19050</xdr:rowOff>
    </xdr:to>
    <xdr:sp macro="" textlink="">
      <xdr:nvSpPr>
        <xdr:cNvPr id="2189" name="Rectangle 51">
          <a:extLst>
            <a:ext uri="{FF2B5EF4-FFF2-40B4-BE49-F238E27FC236}">
              <a16:creationId xmlns:a16="http://schemas.microsoft.com/office/drawing/2014/main" id="{00000000-0008-0000-0200-00008D080000}"/>
            </a:ext>
          </a:extLst>
        </xdr:cNvPr>
        <xdr:cNvSpPr>
          <a:spLocks noChangeArrowheads="1"/>
        </xdr:cNvSpPr>
      </xdr:nvSpPr>
      <xdr:spPr bwMode="auto">
        <a:xfrm>
          <a:off x="5534025" y="10658475"/>
          <a:ext cx="533400" cy="209550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0</xdr:colOff>
      <xdr:row>12</xdr:row>
      <xdr:rowOff>66675</xdr:rowOff>
    </xdr:to>
    <xdr:sp macro="" textlink="">
      <xdr:nvSpPr>
        <xdr:cNvPr id="3094" name="Rectangle 1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Arrowheads="1"/>
        </xdr:cNvSpPr>
      </xdr:nvSpPr>
      <xdr:spPr bwMode="auto">
        <a:xfrm>
          <a:off x="609600" y="1390650"/>
          <a:ext cx="3048000" cy="714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8</xdr:row>
      <xdr:rowOff>19050</xdr:rowOff>
    </xdr:from>
    <xdr:to>
      <xdr:col>3</xdr:col>
      <xdr:colOff>9525</xdr:colOff>
      <xdr:row>12</xdr:row>
      <xdr:rowOff>66675</xdr:rowOff>
    </xdr:to>
    <xdr:sp macro="" textlink="">
      <xdr:nvSpPr>
        <xdr:cNvPr id="3095" name="Line 2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ShapeType="1"/>
        </xdr:cNvSpPr>
      </xdr:nvSpPr>
      <xdr:spPr bwMode="auto">
        <a:xfrm>
          <a:off x="1838325" y="1409700"/>
          <a:ext cx="0" cy="6953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12</xdr:row>
      <xdr:rowOff>47625</xdr:rowOff>
    </xdr:to>
    <xdr:sp macro="" textlink="">
      <xdr:nvSpPr>
        <xdr:cNvPr id="3096" name="Line 4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ShapeType="1"/>
        </xdr:cNvSpPr>
      </xdr:nvSpPr>
      <xdr:spPr bwMode="auto">
        <a:xfrm>
          <a:off x="2438400" y="1390650"/>
          <a:ext cx="0" cy="6953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8</xdr:row>
      <xdr:rowOff>9525</xdr:rowOff>
    </xdr:from>
    <xdr:to>
      <xdr:col>5</xdr:col>
      <xdr:colOff>0</xdr:colOff>
      <xdr:row>12</xdr:row>
      <xdr:rowOff>57150</xdr:rowOff>
    </xdr:to>
    <xdr:sp macro="" textlink="">
      <xdr:nvSpPr>
        <xdr:cNvPr id="3097" name="Line 5">
          <a:extLst>
            <a:ext uri="{FF2B5EF4-FFF2-40B4-BE49-F238E27FC236}">
              <a16:creationId xmlns:a16="http://schemas.microsoft.com/office/drawing/2014/main" id="{00000000-0008-0000-0300-0000190C0000}"/>
            </a:ext>
          </a:extLst>
        </xdr:cNvPr>
        <xdr:cNvSpPr>
          <a:spLocks noChangeShapeType="1"/>
        </xdr:cNvSpPr>
      </xdr:nvSpPr>
      <xdr:spPr bwMode="auto">
        <a:xfrm>
          <a:off x="3048000" y="1400175"/>
          <a:ext cx="0" cy="6953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600075</xdr:colOff>
      <xdr:row>8</xdr:row>
      <xdr:rowOff>152400</xdr:rowOff>
    </xdr:from>
    <xdr:to>
      <xdr:col>5</xdr:col>
      <xdr:colOff>600075</xdr:colOff>
      <xdr:row>9</xdr:row>
      <xdr:rowOff>9525</xdr:rowOff>
    </xdr:to>
    <xdr:sp macro="" textlink="">
      <xdr:nvSpPr>
        <xdr:cNvPr id="3098" name="Line 6">
          <a:extLst>
            <a:ext uri="{FF2B5EF4-FFF2-40B4-BE49-F238E27FC236}">
              <a16:creationId xmlns:a16="http://schemas.microsoft.com/office/drawing/2014/main" id="{00000000-0008-0000-0300-00001A0C0000}"/>
            </a:ext>
          </a:extLst>
        </xdr:cNvPr>
        <xdr:cNvSpPr>
          <a:spLocks noChangeShapeType="1"/>
        </xdr:cNvSpPr>
      </xdr:nvSpPr>
      <xdr:spPr bwMode="auto">
        <a:xfrm>
          <a:off x="600075" y="1543050"/>
          <a:ext cx="3048000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600075</xdr:colOff>
      <xdr:row>9</xdr:row>
      <xdr:rowOff>152400</xdr:rowOff>
    </xdr:from>
    <xdr:to>
      <xdr:col>6</xdr:col>
      <xdr:colOff>0</xdr:colOff>
      <xdr:row>10</xdr:row>
      <xdr:rowOff>9525</xdr:rowOff>
    </xdr:to>
    <xdr:sp macro="" textlink="">
      <xdr:nvSpPr>
        <xdr:cNvPr id="3099" name="Line 7">
          <a:extLst>
            <a:ext uri="{FF2B5EF4-FFF2-40B4-BE49-F238E27FC236}">
              <a16:creationId xmlns:a16="http://schemas.microsoft.com/office/drawing/2014/main" id="{00000000-0008-0000-0300-00001B0C0000}"/>
            </a:ext>
          </a:extLst>
        </xdr:cNvPr>
        <xdr:cNvSpPr>
          <a:spLocks noChangeShapeType="1"/>
        </xdr:cNvSpPr>
      </xdr:nvSpPr>
      <xdr:spPr bwMode="auto">
        <a:xfrm>
          <a:off x="600075" y="1704975"/>
          <a:ext cx="3057525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11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3100" name="Line 8">
          <a:extLst>
            <a:ext uri="{FF2B5EF4-FFF2-40B4-BE49-F238E27FC236}">
              <a16:creationId xmlns:a16="http://schemas.microsoft.com/office/drawing/2014/main" id="{00000000-0008-0000-0300-00001C0C0000}"/>
            </a:ext>
          </a:extLst>
        </xdr:cNvPr>
        <xdr:cNvSpPr>
          <a:spLocks noChangeShapeType="1"/>
        </xdr:cNvSpPr>
      </xdr:nvSpPr>
      <xdr:spPr bwMode="auto">
        <a:xfrm>
          <a:off x="609600" y="1876425"/>
          <a:ext cx="3048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66675</xdr:colOff>
      <xdr:row>14</xdr:row>
      <xdr:rowOff>57150</xdr:rowOff>
    </xdr:from>
    <xdr:to>
      <xdr:col>8</xdr:col>
      <xdr:colOff>447675</xdr:colOff>
      <xdr:row>40</xdr:row>
      <xdr:rowOff>57150</xdr:rowOff>
    </xdr:to>
    <xdr:pic>
      <xdr:nvPicPr>
        <xdr:cNvPr id="3101" name="Picture 9">
          <a:extLst>
            <a:ext uri="{FF2B5EF4-FFF2-40B4-BE49-F238E27FC236}">
              <a16:creationId xmlns:a16="http://schemas.microsoft.com/office/drawing/2014/main" id="{00000000-0008-0000-0300-00001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2419350"/>
          <a:ext cx="5257800" cy="421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</xdr:row>
      <xdr:rowOff>9525</xdr:rowOff>
    </xdr:from>
    <xdr:to>
      <xdr:col>8</xdr:col>
      <xdr:colOff>590550</xdr:colOff>
      <xdr:row>5</xdr:row>
      <xdr:rowOff>0</xdr:rowOff>
    </xdr:to>
    <xdr:sp macro="" textlink="">
      <xdr:nvSpPr>
        <xdr:cNvPr id="3102" name="Rectangle 10">
          <a:extLst>
            <a:ext uri="{FF2B5EF4-FFF2-40B4-BE49-F238E27FC236}">
              <a16:creationId xmlns:a16="http://schemas.microsoft.com/office/drawing/2014/main" id="{00000000-0008-0000-0300-00001E0C0000}"/>
            </a:ext>
          </a:extLst>
        </xdr:cNvPr>
        <xdr:cNvSpPr>
          <a:spLocks noChangeArrowheads="1"/>
        </xdr:cNvSpPr>
      </xdr:nvSpPr>
      <xdr:spPr bwMode="auto">
        <a:xfrm>
          <a:off x="9525" y="171450"/>
          <a:ext cx="5457825" cy="6381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38100</xdr:colOff>
      <xdr:row>9</xdr:row>
      <xdr:rowOff>95250</xdr:rowOff>
    </xdr:from>
    <xdr:to>
      <xdr:col>7</xdr:col>
      <xdr:colOff>552450</xdr:colOff>
      <xdr:row>11</xdr:row>
      <xdr:rowOff>66675</xdr:rowOff>
    </xdr:to>
    <xdr:sp macro="" textlink="">
      <xdr:nvSpPr>
        <xdr:cNvPr id="3103" name="Rectangle 11">
          <a:extLst>
            <a:ext uri="{FF2B5EF4-FFF2-40B4-BE49-F238E27FC236}">
              <a16:creationId xmlns:a16="http://schemas.microsoft.com/office/drawing/2014/main" id="{00000000-0008-0000-0300-00001F0C0000}"/>
            </a:ext>
          </a:extLst>
        </xdr:cNvPr>
        <xdr:cNvSpPr>
          <a:spLocks noChangeArrowheads="1"/>
        </xdr:cNvSpPr>
      </xdr:nvSpPr>
      <xdr:spPr bwMode="auto">
        <a:xfrm>
          <a:off x="4305300" y="1647825"/>
          <a:ext cx="514350" cy="295275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workbookViewId="0"/>
  </sheetViews>
  <sheetFormatPr defaultRowHeight="12.5" x14ac:dyDescent="0.25"/>
  <sheetData>
    <row r="1" spans="1:10" ht="20" x14ac:dyDescent="0.4">
      <c r="A1" s="18" t="s">
        <v>75</v>
      </c>
    </row>
    <row r="5" spans="1:10" x14ac:dyDescent="0.25">
      <c r="J5" s="19" t="s">
        <v>72</v>
      </c>
    </row>
    <row r="9" spans="1:10" ht="15.5" x14ac:dyDescent="0.35">
      <c r="A9" s="20" t="s">
        <v>76</v>
      </c>
    </row>
  </sheetData>
  <phoneticPr fontId="0" type="noConversion"/>
  <hyperlinks>
    <hyperlink ref="J5" location="Sheet1!A1" display="Sheet1!A1" xr:uid="{00000000-0004-0000-0000-000000000000}"/>
  </hyperlink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2"/>
  <sheetViews>
    <sheetView tabSelected="1" topLeftCell="A26" zoomScaleNormal="100" workbookViewId="0">
      <selection activeCell="K56" sqref="K56"/>
    </sheetView>
  </sheetViews>
  <sheetFormatPr defaultRowHeight="12.5" x14ac:dyDescent="0.25"/>
  <cols>
    <col min="1" max="1" width="13.1796875" customWidth="1"/>
  </cols>
  <sheetData>
    <row r="1" spans="1:15" ht="18" x14ac:dyDescent="0.4">
      <c r="C1" s="56" t="s">
        <v>136</v>
      </c>
      <c r="D1" s="55"/>
      <c r="E1" s="54"/>
      <c r="F1" s="54"/>
    </row>
    <row r="3" spans="1:15" ht="13.5" thickBot="1" x14ac:dyDescent="0.35">
      <c r="A3" s="48" t="s">
        <v>11</v>
      </c>
      <c r="B3" s="34">
        <v>13347</v>
      </c>
      <c r="D3" s="48" t="s">
        <v>12</v>
      </c>
      <c r="G3" s="35">
        <v>6</v>
      </c>
      <c r="H3" s="48" t="s">
        <v>13</v>
      </c>
      <c r="J3" s="66">
        <f>IF(B3="",0,IF(G3="",0,CEILING(((B3/G3)/60), 1)))</f>
        <v>38</v>
      </c>
    </row>
    <row r="4" spans="1:15" ht="14" thickTop="1" thickBot="1" x14ac:dyDescent="0.35">
      <c r="D4" s="49" t="s">
        <v>135</v>
      </c>
      <c r="E4" s="21"/>
      <c r="F4" s="21"/>
      <c r="G4" s="21"/>
      <c r="H4" s="48" t="s">
        <v>13</v>
      </c>
      <c r="J4" s="36">
        <v>57</v>
      </c>
    </row>
    <row r="5" spans="1:15" ht="13.5" thickTop="1" thickBot="1" x14ac:dyDescent="0.3">
      <c r="G5" t="s">
        <v>24</v>
      </c>
      <c r="J5" s="37">
        <f>SUM(J3+J4)</f>
        <v>95</v>
      </c>
    </row>
    <row r="6" spans="1:15" ht="13" thickTop="1" x14ac:dyDescent="0.25">
      <c r="B6" s="21" t="s">
        <v>73</v>
      </c>
      <c r="C6" s="21"/>
      <c r="D6" s="21"/>
      <c r="E6" s="21"/>
      <c r="F6" s="21"/>
      <c r="G6" s="21"/>
      <c r="H6" s="21"/>
      <c r="I6" s="21"/>
    </row>
    <row r="7" spans="1:15" x14ac:dyDescent="0.25">
      <c r="B7" s="21" t="s">
        <v>56</v>
      </c>
      <c r="C7" s="21"/>
      <c r="D7" s="21"/>
      <c r="E7" s="21"/>
      <c r="F7" s="21"/>
      <c r="G7" s="21"/>
      <c r="H7" s="21"/>
      <c r="I7" s="21"/>
      <c r="O7" s="50"/>
    </row>
    <row r="9" spans="1:15" ht="13.5" thickBot="1" x14ac:dyDescent="0.35">
      <c r="B9" s="51" t="s">
        <v>22</v>
      </c>
      <c r="C9" s="22"/>
      <c r="E9" s="52">
        <v>6</v>
      </c>
      <c r="F9" s="51" t="s">
        <v>23</v>
      </c>
      <c r="I9" s="38">
        <v>8</v>
      </c>
    </row>
    <row r="10" spans="1:15" ht="13" thickTop="1" x14ac:dyDescent="0.25">
      <c r="C10" s="24" t="s">
        <v>6</v>
      </c>
      <c r="G10" s="24" t="s">
        <v>6</v>
      </c>
    </row>
    <row r="11" spans="1:15" ht="13" thickBot="1" x14ac:dyDescent="0.3">
      <c r="A11" s="25" t="s">
        <v>5</v>
      </c>
      <c r="C11" s="39">
        <v>1.5</v>
      </c>
      <c r="D11" s="40"/>
      <c r="E11" s="41">
        <f>(C11*0.433)*2.31</f>
        <v>1.500345</v>
      </c>
    </row>
    <row r="12" spans="1:15" ht="13" thickTop="1" x14ac:dyDescent="0.25"/>
    <row r="13" spans="1:15" ht="13" thickBot="1" x14ac:dyDescent="0.3">
      <c r="B13" t="s">
        <v>0</v>
      </c>
      <c r="C13" s="26">
        <v>0</v>
      </c>
      <c r="E13" s="42">
        <f>C13*0.14</f>
        <v>0</v>
      </c>
      <c r="G13" s="26">
        <v>0</v>
      </c>
      <c r="I13" s="67">
        <f>G13*0.23</f>
        <v>0</v>
      </c>
      <c r="J13" s="21" t="s">
        <v>30</v>
      </c>
      <c r="K13" s="21"/>
    </row>
    <row r="14" spans="1:15" ht="13.5" thickTop="1" thickBot="1" x14ac:dyDescent="0.3">
      <c r="B14" t="s">
        <v>1</v>
      </c>
      <c r="C14" s="27">
        <v>0</v>
      </c>
      <c r="E14" s="43">
        <f>C14*0.08</f>
        <v>0</v>
      </c>
      <c r="G14" s="27">
        <v>0</v>
      </c>
      <c r="I14" s="68">
        <f>G14*0.14</f>
        <v>0</v>
      </c>
      <c r="J14" s="21" t="s">
        <v>29</v>
      </c>
      <c r="K14" s="21"/>
    </row>
    <row r="15" spans="1:15" ht="13.5" thickTop="1" thickBot="1" x14ac:dyDescent="0.3">
      <c r="B15" t="s">
        <v>2</v>
      </c>
      <c r="C15" s="27">
        <v>0</v>
      </c>
      <c r="E15" s="43">
        <f>C15*0.06</f>
        <v>0</v>
      </c>
      <c r="G15" s="27">
        <v>0</v>
      </c>
      <c r="I15" s="68">
        <f>G15*0.1</f>
        <v>0</v>
      </c>
      <c r="J15" s="21" t="s">
        <v>16</v>
      </c>
      <c r="K15" s="21"/>
    </row>
    <row r="16" spans="1:15" ht="13.5" thickTop="1" thickBot="1" x14ac:dyDescent="0.3">
      <c r="B16" t="s">
        <v>3</v>
      </c>
      <c r="C16" s="27">
        <v>0</v>
      </c>
      <c r="E16" s="43">
        <f>C16*0.05</f>
        <v>0</v>
      </c>
      <c r="G16" s="27">
        <v>0</v>
      </c>
      <c r="I16" s="68">
        <f>G16*0.09</f>
        <v>0</v>
      </c>
      <c r="J16" s="21" t="s">
        <v>28</v>
      </c>
      <c r="K16" s="21"/>
    </row>
    <row r="17" spans="1:12" ht="13.5" thickTop="1" thickBot="1" x14ac:dyDescent="0.3">
      <c r="A17" s="22" t="s">
        <v>120</v>
      </c>
      <c r="B17" t="s">
        <v>4</v>
      </c>
      <c r="C17" s="27">
        <v>0</v>
      </c>
      <c r="E17" s="43">
        <f>C17*0.04</f>
        <v>0</v>
      </c>
      <c r="G17" s="27">
        <v>0</v>
      </c>
      <c r="I17" s="68">
        <f>G17*0.07</f>
        <v>0</v>
      </c>
      <c r="J17" s="21" t="s">
        <v>34</v>
      </c>
      <c r="K17" s="21"/>
    </row>
    <row r="18" spans="1:12" ht="13.5" thickTop="1" thickBot="1" x14ac:dyDescent="0.3">
      <c r="B18" t="s">
        <v>78</v>
      </c>
      <c r="C18" s="27">
        <v>0</v>
      </c>
      <c r="E18" s="43">
        <f>C18*0.03</f>
        <v>0</v>
      </c>
      <c r="G18" s="27">
        <v>0</v>
      </c>
      <c r="I18" s="68">
        <f>G18*0.05</f>
        <v>0</v>
      </c>
      <c r="J18" s="25"/>
      <c r="K18" s="25"/>
    </row>
    <row r="19" spans="1:12" ht="13.5" thickTop="1" thickBot="1" x14ac:dyDescent="0.3">
      <c r="B19" t="s">
        <v>79</v>
      </c>
      <c r="C19" s="26">
        <v>0</v>
      </c>
      <c r="E19" s="43">
        <f>C19*0.02</f>
        <v>0</v>
      </c>
      <c r="G19" s="27">
        <v>0</v>
      </c>
      <c r="I19" s="68">
        <f>G19*0.03</f>
        <v>0</v>
      </c>
      <c r="J19" s="25"/>
      <c r="K19" s="25"/>
    </row>
    <row r="20" spans="1:12" ht="13.5" thickTop="1" thickBot="1" x14ac:dyDescent="0.3">
      <c r="B20" t="s">
        <v>116</v>
      </c>
      <c r="C20" s="28">
        <v>0</v>
      </c>
      <c r="E20" s="43">
        <f>C20*0.01</f>
        <v>0</v>
      </c>
      <c r="G20" s="27">
        <v>0</v>
      </c>
      <c r="I20" s="68">
        <f>G20*0.02</f>
        <v>0</v>
      </c>
      <c r="J20" s="25"/>
      <c r="L20" s="25"/>
    </row>
    <row r="21" spans="1:12" ht="13" thickTop="1" x14ac:dyDescent="0.25">
      <c r="A21" s="10"/>
      <c r="B21" s="10"/>
      <c r="C21" s="10"/>
      <c r="D21" s="10"/>
      <c r="E21" s="10"/>
      <c r="F21" s="10"/>
      <c r="G21" s="10"/>
      <c r="H21" s="10"/>
      <c r="I21" s="69"/>
    </row>
    <row r="22" spans="1:12" ht="13" thickBot="1" x14ac:dyDescent="0.3">
      <c r="B22" t="s">
        <v>0</v>
      </c>
      <c r="C22" s="26">
        <v>0</v>
      </c>
      <c r="D22" t="s">
        <v>111</v>
      </c>
      <c r="E22" s="42">
        <f>C22*0.14</f>
        <v>0</v>
      </c>
      <c r="G22" s="26">
        <v>0</v>
      </c>
      <c r="H22" t="s">
        <v>111</v>
      </c>
      <c r="I22" s="67">
        <f>G22*0.23</f>
        <v>0</v>
      </c>
    </row>
    <row r="23" spans="1:12" ht="13.5" thickTop="1" thickBot="1" x14ac:dyDescent="0.3">
      <c r="A23" s="25" t="s">
        <v>74</v>
      </c>
      <c r="B23" t="s">
        <v>1</v>
      </c>
      <c r="C23" s="27">
        <v>0</v>
      </c>
      <c r="D23" t="s">
        <v>112</v>
      </c>
      <c r="E23" s="43">
        <f>C23*0.08</f>
        <v>0</v>
      </c>
      <c r="G23" s="27">
        <v>0</v>
      </c>
      <c r="H23" t="s">
        <v>112</v>
      </c>
      <c r="I23" s="68">
        <f>G23*0.14</f>
        <v>0</v>
      </c>
    </row>
    <row r="24" spans="1:12" ht="13.5" thickTop="1" thickBot="1" x14ac:dyDescent="0.3">
      <c r="A24" s="25"/>
      <c r="B24" t="s">
        <v>2</v>
      </c>
      <c r="C24" s="27">
        <v>0</v>
      </c>
      <c r="D24" t="s">
        <v>113</v>
      </c>
      <c r="E24" s="43">
        <f>C24*0.06</f>
        <v>0</v>
      </c>
      <c r="G24" s="27">
        <v>0</v>
      </c>
      <c r="H24" t="s">
        <v>113</v>
      </c>
      <c r="I24" s="68">
        <f>G24*0.1</f>
        <v>0</v>
      </c>
    </row>
    <row r="25" spans="1:12" ht="13.5" thickTop="1" thickBot="1" x14ac:dyDescent="0.3">
      <c r="A25" s="25"/>
      <c r="B25" t="s">
        <v>3</v>
      </c>
      <c r="C25" s="27">
        <v>0</v>
      </c>
      <c r="D25" t="s">
        <v>137</v>
      </c>
      <c r="E25" s="43">
        <f>C25*0.05</f>
        <v>0</v>
      </c>
      <c r="G25" s="27">
        <v>0</v>
      </c>
      <c r="H25" t="s">
        <v>138</v>
      </c>
      <c r="I25" s="68">
        <f>G25*0.09</f>
        <v>0</v>
      </c>
    </row>
    <row r="26" spans="1:12" ht="13.5" thickTop="1" thickBot="1" x14ac:dyDescent="0.3">
      <c r="B26" t="s">
        <v>4</v>
      </c>
      <c r="C26" s="27">
        <v>0</v>
      </c>
      <c r="D26" t="s">
        <v>114</v>
      </c>
      <c r="E26" s="43">
        <f>C26*0.04</f>
        <v>0</v>
      </c>
      <c r="G26" s="27">
        <v>0</v>
      </c>
      <c r="H26" t="s">
        <v>114</v>
      </c>
      <c r="I26" s="68">
        <f>G26*0.07</f>
        <v>0</v>
      </c>
    </row>
    <row r="27" spans="1:12" ht="13.5" thickTop="1" thickBot="1" x14ac:dyDescent="0.3">
      <c r="A27" s="57" t="s">
        <v>121</v>
      </c>
      <c r="B27" t="s">
        <v>78</v>
      </c>
      <c r="C27" s="27">
        <v>0</v>
      </c>
      <c r="D27" t="s">
        <v>139</v>
      </c>
      <c r="E27" s="43">
        <f>C27*0.03</f>
        <v>0</v>
      </c>
      <c r="G27" s="27">
        <v>0</v>
      </c>
      <c r="H27" t="s">
        <v>139</v>
      </c>
      <c r="I27" s="68">
        <f>G27*0.05</f>
        <v>0</v>
      </c>
    </row>
    <row r="28" spans="1:12" ht="13.5" thickTop="1" thickBot="1" x14ac:dyDescent="0.3">
      <c r="A28" s="29"/>
      <c r="B28" t="s">
        <v>79</v>
      </c>
      <c r="C28" s="26">
        <v>0</v>
      </c>
      <c r="D28" t="s">
        <v>140</v>
      </c>
      <c r="E28" s="43">
        <f>C28*0.02</f>
        <v>0</v>
      </c>
      <c r="G28" s="26">
        <v>0</v>
      </c>
      <c r="H28" t="s">
        <v>140</v>
      </c>
      <c r="I28" s="68">
        <f>G28*0.03</f>
        <v>0</v>
      </c>
    </row>
    <row r="29" spans="1:12" ht="13.5" thickTop="1" thickBot="1" x14ac:dyDescent="0.3">
      <c r="A29" s="29"/>
      <c r="B29" t="s">
        <v>116</v>
      </c>
      <c r="C29" s="28">
        <v>0</v>
      </c>
      <c r="D29" t="s">
        <v>141</v>
      </c>
      <c r="E29" s="43">
        <f>C29*0.01</f>
        <v>0</v>
      </c>
      <c r="G29" s="28">
        <v>0</v>
      </c>
      <c r="H29" t="s">
        <v>141</v>
      </c>
      <c r="I29" s="68">
        <f>G29*0.02</f>
        <v>0</v>
      </c>
    </row>
    <row r="30" spans="1:12" ht="14.25" customHeight="1" thickTop="1" x14ac:dyDescent="0.25">
      <c r="A30" s="10"/>
      <c r="B30" s="10"/>
      <c r="C30" s="10"/>
      <c r="D30" s="10"/>
      <c r="E30" s="10"/>
      <c r="F30" s="10"/>
      <c r="G30" s="10"/>
      <c r="H30" s="10"/>
      <c r="I30" s="69"/>
    </row>
    <row r="31" spans="1:12" ht="13" thickBot="1" x14ac:dyDescent="0.3">
      <c r="B31" t="s">
        <v>0</v>
      </c>
      <c r="C31" s="26">
        <v>0</v>
      </c>
      <c r="D31" t="s">
        <v>107</v>
      </c>
      <c r="E31" s="42">
        <f>C31*0.14</f>
        <v>0</v>
      </c>
      <c r="G31" s="26">
        <v>0</v>
      </c>
      <c r="H31" t="s">
        <v>107</v>
      </c>
      <c r="I31" s="67">
        <f>G31*0.23</f>
        <v>0</v>
      </c>
    </row>
    <row r="32" spans="1:12" ht="13.5" thickTop="1" thickBot="1" x14ac:dyDescent="0.3">
      <c r="B32" t="s">
        <v>1</v>
      </c>
      <c r="C32" s="27">
        <v>0</v>
      </c>
      <c r="D32" t="s">
        <v>108</v>
      </c>
      <c r="E32" s="43">
        <f>C32*0.08</f>
        <v>0</v>
      </c>
      <c r="G32" s="27">
        <v>0</v>
      </c>
      <c r="H32" t="s">
        <v>108</v>
      </c>
      <c r="I32" s="68">
        <f>G32*0.14</f>
        <v>0</v>
      </c>
    </row>
    <row r="33" spans="1:9" ht="13.5" thickTop="1" thickBot="1" x14ac:dyDescent="0.3">
      <c r="B33" t="s">
        <v>2</v>
      </c>
      <c r="C33" s="27">
        <v>0</v>
      </c>
      <c r="D33" t="s">
        <v>7</v>
      </c>
      <c r="E33" s="43">
        <f>C33*0.06</f>
        <v>0</v>
      </c>
      <c r="G33" s="27">
        <v>0</v>
      </c>
      <c r="H33" t="s">
        <v>7</v>
      </c>
      <c r="I33" s="68">
        <f>G33*0.1</f>
        <v>0</v>
      </c>
    </row>
    <row r="34" spans="1:9" ht="13.5" thickTop="1" thickBot="1" x14ac:dyDescent="0.3">
      <c r="B34" t="s">
        <v>3</v>
      </c>
      <c r="C34" s="27">
        <v>0</v>
      </c>
      <c r="D34" t="s">
        <v>142</v>
      </c>
      <c r="E34" s="43">
        <f>C34*0.05</f>
        <v>0</v>
      </c>
      <c r="G34" s="27">
        <v>0</v>
      </c>
      <c r="H34" t="s">
        <v>142</v>
      </c>
      <c r="I34" s="68">
        <f>G34*0.09</f>
        <v>0</v>
      </c>
    </row>
    <row r="35" spans="1:9" ht="13.5" thickTop="1" thickBot="1" x14ac:dyDescent="0.3">
      <c r="B35" t="s">
        <v>4</v>
      </c>
      <c r="C35" s="27">
        <v>0</v>
      </c>
      <c r="D35" t="s">
        <v>143</v>
      </c>
      <c r="E35" s="43">
        <f>C35*0.04</f>
        <v>0</v>
      </c>
      <c r="G35" s="27">
        <v>0</v>
      </c>
      <c r="H35" t="s">
        <v>143</v>
      </c>
      <c r="I35" s="68">
        <f>G35*0.07</f>
        <v>0</v>
      </c>
    </row>
    <row r="36" spans="1:9" ht="13.5" thickTop="1" thickBot="1" x14ac:dyDescent="0.3">
      <c r="A36" s="22" t="s">
        <v>122</v>
      </c>
      <c r="B36" t="s">
        <v>78</v>
      </c>
      <c r="C36" s="27">
        <v>0</v>
      </c>
      <c r="D36" t="s">
        <v>109</v>
      </c>
      <c r="E36" s="43">
        <f>C36*0.03</f>
        <v>0</v>
      </c>
      <c r="G36" s="27">
        <v>0</v>
      </c>
      <c r="H36" t="s">
        <v>109</v>
      </c>
      <c r="I36" s="68">
        <f>G36*0.05</f>
        <v>0</v>
      </c>
    </row>
    <row r="37" spans="1:9" ht="13.5" thickTop="1" thickBot="1" x14ac:dyDescent="0.3">
      <c r="B37" t="s">
        <v>79</v>
      </c>
      <c r="C37" s="26">
        <v>0</v>
      </c>
      <c r="D37" t="s">
        <v>110</v>
      </c>
      <c r="E37" s="43">
        <f>C37*0.02</f>
        <v>0</v>
      </c>
      <c r="G37" s="26">
        <v>0</v>
      </c>
      <c r="H37" t="s">
        <v>110</v>
      </c>
      <c r="I37" s="68">
        <f>G37*0.03</f>
        <v>0</v>
      </c>
    </row>
    <row r="38" spans="1:9" ht="13.5" thickTop="1" thickBot="1" x14ac:dyDescent="0.3">
      <c r="B38" t="s">
        <v>116</v>
      </c>
      <c r="C38" s="28">
        <v>0</v>
      </c>
      <c r="D38" t="s">
        <v>117</v>
      </c>
      <c r="E38" s="43">
        <f>C38*0.01</f>
        <v>0</v>
      </c>
      <c r="G38" s="28">
        <v>0</v>
      </c>
      <c r="H38" t="s">
        <v>117</v>
      </c>
      <c r="I38" s="68">
        <f>G38*0.02</f>
        <v>0</v>
      </c>
    </row>
    <row r="39" spans="1:9" ht="13" thickTop="1" x14ac:dyDescent="0.25">
      <c r="A39" s="10"/>
      <c r="B39" s="10"/>
      <c r="C39" s="10"/>
      <c r="D39" s="10"/>
      <c r="E39" s="10"/>
      <c r="F39" s="10"/>
      <c r="G39" s="10"/>
      <c r="H39" s="10"/>
      <c r="I39" s="69"/>
    </row>
    <row r="40" spans="1:9" ht="13" thickBot="1" x14ac:dyDescent="0.3">
      <c r="B40" t="s">
        <v>0</v>
      </c>
      <c r="C40" s="26">
        <v>0</v>
      </c>
      <c r="D40" t="s">
        <v>103</v>
      </c>
      <c r="E40" s="42">
        <f>C40*0.14</f>
        <v>0</v>
      </c>
      <c r="G40" s="26">
        <v>0</v>
      </c>
      <c r="H40" t="s">
        <v>103</v>
      </c>
      <c r="I40" s="67">
        <f>G40*0.23</f>
        <v>0</v>
      </c>
    </row>
    <row r="41" spans="1:9" ht="13.5" thickTop="1" thickBot="1" x14ac:dyDescent="0.3">
      <c r="B41" t="s">
        <v>1</v>
      </c>
      <c r="C41" s="27">
        <v>0</v>
      </c>
      <c r="D41" t="s">
        <v>8</v>
      </c>
      <c r="E41" s="43">
        <f>C41*0.08</f>
        <v>0</v>
      </c>
      <c r="G41" s="27">
        <v>0</v>
      </c>
      <c r="H41" t="s">
        <v>8</v>
      </c>
      <c r="I41" s="68">
        <f>G41*0.14</f>
        <v>0</v>
      </c>
    </row>
    <row r="42" spans="1:9" ht="13.5" thickTop="1" thickBot="1" x14ac:dyDescent="0.3">
      <c r="B42" t="s">
        <v>2</v>
      </c>
      <c r="C42" s="27">
        <v>0</v>
      </c>
      <c r="D42" t="s">
        <v>104</v>
      </c>
      <c r="E42" s="43">
        <f>C42*0.06</f>
        <v>0</v>
      </c>
      <c r="G42" s="27">
        <v>0</v>
      </c>
      <c r="H42" t="s">
        <v>104</v>
      </c>
      <c r="I42" s="68">
        <f>G42*0.1</f>
        <v>0</v>
      </c>
    </row>
    <row r="43" spans="1:9" ht="13.5" thickTop="1" thickBot="1" x14ac:dyDescent="0.3">
      <c r="B43" t="s">
        <v>3</v>
      </c>
      <c r="C43" s="27">
        <v>0</v>
      </c>
      <c r="D43" t="s">
        <v>105</v>
      </c>
      <c r="E43" s="43">
        <f>C43*0.05</f>
        <v>0</v>
      </c>
      <c r="G43" s="27">
        <v>0</v>
      </c>
      <c r="H43" t="s">
        <v>105</v>
      </c>
      <c r="I43" s="68">
        <f>G43*0.09</f>
        <v>0</v>
      </c>
    </row>
    <row r="44" spans="1:9" ht="13.5" thickTop="1" thickBot="1" x14ac:dyDescent="0.3">
      <c r="B44" t="s">
        <v>4</v>
      </c>
      <c r="C44" s="27">
        <v>0</v>
      </c>
      <c r="D44" t="s">
        <v>9</v>
      </c>
      <c r="E44" s="43">
        <f>C44*0.04</f>
        <v>0</v>
      </c>
      <c r="G44" s="27">
        <v>0</v>
      </c>
      <c r="H44" t="s">
        <v>9</v>
      </c>
      <c r="I44" s="68">
        <f>G44*0.07</f>
        <v>0</v>
      </c>
    </row>
    <row r="45" spans="1:9" ht="13.5" thickTop="1" thickBot="1" x14ac:dyDescent="0.3">
      <c r="A45" s="58" t="s">
        <v>123</v>
      </c>
      <c r="B45" t="s">
        <v>78</v>
      </c>
      <c r="C45" s="27">
        <v>0</v>
      </c>
      <c r="D45" t="s">
        <v>106</v>
      </c>
      <c r="E45" s="43">
        <f>C45*0.03</f>
        <v>0</v>
      </c>
      <c r="G45" s="27">
        <v>0</v>
      </c>
      <c r="H45" t="s">
        <v>106</v>
      </c>
      <c r="I45" s="68">
        <f>G45*0.05</f>
        <v>0</v>
      </c>
    </row>
    <row r="46" spans="1:9" ht="13.5" thickTop="1" thickBot="1" x14ac:dyDescent="0.3">
      <c r="B46" t="s">
        <v>79</v>
      </c>
      <c r="C46" s="26">
        <v>0</v>
      </c>
      <c r="D46" t="s">
        <v>115</v>
      </c>
      <c r="E46" s="43">
        <f>C46*0.02</f>
        <v>0</v>
      </c>
      <c r="G46" s="26">
        <v>0</v>
      </c>
      <c r="H46" t="s">
        <v>81</v>
      </c>
      <c r="I46" s="68">
        <f>G46*0.03</f>
        <v>0</v>
      </c>
    </row>
    <row r="47" spans="1:9" ht="13.5" thickTop="1" thickBot="1" x14ac:dyDescent="0.3">
      <c r="B47" t="s">
        <v>116</v>
      </c>
      <c r="C47" s="28">
        <v>0</v>
      </c>
      <c r="D47" t="s">
        <v>118</v>
      </c>
      <c r="E47" s="43">
        <f>C47*0.01</f>
        <v>0</v>
      </c>
      <c r="G47" s="28">
        <v>0</v>
      </c>
      <c r="H47" t="s">
        <v>118</v>
      </c>
      <c r="I47" s="68">
        <f>G47*0.02</f>
        <v>0</v>
      </c>
    </row>
    <row r="48" spans="1:9" ht="13" thickTop="1" x14ac:dyDescent="0.25">
      <c r="A48" s="10"/>
      <c r="B48" s="10"/>
      <c r="C48" s="10"/>
      <c r="D48" s="10"/>
      <c r="E48" s="10"/>
      <c r="F48" s="10"/>
      <c r="G48" s="10"/>
      <c r="H48" s="10"/>
      <c r="I48" s="10"/>
    </row>
    <row r="49" spans="1:9" ht="13" thickBot="1" x14ac:dyDescent="0.3">
      <c r="A49" t="s">
        <v>119</v>
      </c>
      <c r="E49" s="1">
        <f>(E13+E14+E15+E16+E17+E18+E19+E20+E22+E23+E24+E25+E26+E27+E28+E29+E31+E32+E33+E34+E35+E36+E37+E38+E40+E41+E42+E43+E44+E45+E46+E47+E56+E57+E58+E59+E60+E61+E62)</f>
        <v>1.08</v>
      </c>
      <c r="I49" s="1">
        <f>(I13+I14+I15+I16+I17+I18+I19+I20+I22+I23+I24+I25+I26+I27+I28+I29+I31+I32+I33+I34+I35+I36+I37+I38+I40+I41+I42+I43+I44+I45+I46+I47+I56+I57+I58+I59+I60+I61+I62)</f>
        <v>1.56</v>
      </c>
    </row>
    <row r="50" spans="1:9" ht="13" thickTop="1" x14ac:dyDescent="0.25"/>
    <row r="51" spans="1:9" ht="13" thickBot="1" x14ac:dyDescent="0.3">
      <c r="A51" s="22" t="s">
        <v>134</v>
      </c>
      <c r="E51" s="1">
        <f>E49+E11</f>
        <v>2.5803450000000003</v>
      </c>
      <c r="F51" t="s">
        <v>67</v>
      </c>
      <c r="I51" s="1">
        <f>I49</f>
        <v>1.56</v>
      </c>
    </row>
    <row r="52" spans="1:9" ht="13" thickTop="1" x14ac:dyDescent="0.25"/>
    <row r="53" spans="1:9" ht="13" thickBot="1" x14ac:dyDescent="0.3">
      <c r="A53" s="30"/>
      <c r="C53" s="26"/>
      <c r="E53" s="1"/>
      <c r="F53" s="25" t="s">
        <v>70</v>
      </c>
      <c r="H53" s="31"/>
      <c r="I53" s="53">
        <v>3.69</v>
      </c>
    </row>
    <row r="54" spans="1:9" ht="13.5" thickTop="1" thickBot="1" x14ac:dyDescent="0.3">
      <c r="A54" s="30" t="s">
        <v>57</v>
      </c>
      <c r="C54" s="26">
        <v>2</v>
      </c>
      <c r="D54" t="s">
        <v>10</v>
      </c>
      <c r="E54" s="23">
        <v>15</v>
      </c>
      <c r="F54" s="63" t="s">
        <v>133</v>
      </c>
      <c r="G54" s="62"/>
      <c r="H54" s="31"/>
      <c r="I54" s="64">
        <v>17.3</v>
      </c>
    </row>
    <row r="55" spans="1:9" ht="13.5" thickTop="1" x14ac:dyDescent="0.3">
      <c r="A55" s="60"/>
      <c r="B55" s="61"/>
      <c r="C55" s="61"/>
      <c r="D55" s="61"/>
      <c r="E55" s="61"/>
      <c r="F55" s="60"/>
      <c r="G55" s="61"/>
      <c r="H55" s="61"/>
      <c r="I55" s="61"/>
    </row>
    <row r="56" spans="1:9" ht="13" thickBot="1" x14ac:dyDescent="0.3">
      <c r="A56" s="30" t="s">
        <v>125</v>
      </c>
      <c r="B56" s="30"/>
      <c r="C56" t="s">
        <v>132</v>
      </c>
      <c r="D56" s="26">
        <v>0</v>
      </c>
      <c r="E56" s="1">
        <f>D56*1.68</f>
        <v>0</v>
      </c>
      <c r="F56" s="30" t="s">
        <v>125</v>
      </c>
      <c r="G56" s="30"/>
      <c r="H56" s="26">
        <v>0</v>
      </c>
      <c r="I56" s="1">
        <f>H56*2.5</f>
        <v>0</v>
      </c>
    </row>
    <row r="57" spans="1:9" ht="13.5" thickTop="1" thickBot="1" x14ac:dyDescent="0.3">
      <c r="A57" s="30" t="s">
        <v>126</v>
      </c>
      <c r="B57" s="30"/>
      <c r="C57" t="s">
        <v>132</v>
      </c>
      <c r="D57" s="26">
        <v>0</v>
      </c>
      <c r="E57" s="1">
        <f>D57*1.2</f>
        <v>0</v>
      </c>
      <c r="F57" s="30" t="s">
        <v>126</v>
      </c>
      <c r="G57" s="30"/>
      <c r="H57" s="26">
        <v>0</v>
      </c>
      <c r="I57" s="1">
        <f>H57*1.92</f>
        <v>0</v>
      </c>
    </row>
    <row r="58" spans="1:9" ht="13.5" thickTop="1" thickBot="1" x14ac:dyDescent="0.3">
      <c r="A58" s="30" t="s">
        <v>127</v>
      </c>
      <c r="B58" s="30"/>
      <c r="C58" t="s">
        <v>132</v>
      </c>
      <c r="D58" s="26">
        <v>1</v>
      </c>
      <c r="E58" s="1">
        <f>D58*1.08</f>
        <v>1.08</v>
      </c>
      <c r="F58" s="30" t="s">
        <v>127</v>
      </c>
      <c r="G58" s="30"/>
      <c r="H58" s="26">
        <v>1</v>
      </c>
      <c r="I58" s="65">
        <f>H58*1.56</f>
        <v>1.56</v>
      </c>
    </row>
    <row r="59" spans="1:9" ht="13.5" thickTop="1" thickBot="1" x14ac:dyDescent="0.3">
      <c r="A59" s="30" t="s">
        <v>128</v>
      </c>
      <c r="B59" s="30"/>
      <c r="C59" t="s">
        <v>132</v>
      </c>
      <c r="D59" s="26">
        <v>0</v>
      </c>
      <c r="E59" s="65">
        <f>D59*0.84</f>
        <v>0</v>
      </c>
      <c r="F59" s="30" t="s">
        <v>128</v>
      </c>
      <c r="G59" s="30"/>
      <c r="H59" s="26">
        <v>0</v>
      </c>
      <c r="I59" s="1">
        <f>H59*1.2</f>
        <v>0</v>
      </c>
    </row>
    <row r="60" spans="1:9" ht="13.5" thickTop="1" thickBot="1" x14ac:dyDescent="0.3">
      <c r="A60" s="30" t="s">
        <v>129</v>
      </c>
      <c r="B60" s="30"/>
      <c r="C60" t="s">
        <v>132</v>
      </c>
      <c r="D60" s="26">
        <v>0</v>
      </c>
      <c r="E60" s="1">
        <f>D60*0.6</f>
        <v>0</v>
      </c>
      <c r="F60" s="30" t="s">
        <v>129</v>
      </c>
      <c r="G60" s="30"/>
      <c r="H60" s="26">
        <v>0</v>
      </c>
      <c r="I60" s="1">
        <f>H60*0.84</f>
        <v>0</v>
      </c>
    </row>
    <row r="61" spans="1:9" ht="13.5" thickTop="1" thickBot="1" x14ac:dyDescent="0.3">
      <c r="A61" s="30" t="s">
        <v>130</v>
      </c>
      <c r="B61" s="30"/>
      <c r="C61" t="s">
        <v>132</v>
      </c>
      <c r="D61" s="26">
        <v>0</v>
      </c>
      <c r="E61" s="1">
        <f>D61*0.36</f>
        <v>0</v>
      </c>
      <c r="F61" s="30" t="s">
        <v>130</v>
      </c>
      <c r="G61" s="30"/>
      <c r="H61" s="26">
        <v>0</v>
      </c>
      <c r="I61" s="1">
        <f>H61*0.48</f>
        <v>0</v>
      </c>
    </row>
    <row r="62" spans="1:9" ht="13.5" thickTop="1" thickBot="1" x14ac:dyDescent="0.3">
      <c r="A62" s="30" t="s">
        <v>131</v>
      </c>
      <c r="B62" s="30"/>
      <c r="C62" t="s">
        <v>132</v>
      </c>
      <c r="D62" s="26">
        <v>0</v>
      </c>
      <c r="E62" s="1">
        <f>D62*0.12</f>
        <v>0</v>
      </c>
      <c r="F62" s="30" t="s">
        <v>131</v>
      </c>
      <c r="G62" s="30"/>
      <c r="H62" s="26">
        <v>0</v>
      </c>
      <c r="I62" s="1">
        <f>H62*0.24</f>
        <v>0</v>
      </c>
    </row>
    <row r="63" spans="1:9" ht="13" thickTop="1" x14ac:dyDescent="0.25"/>
    <row r="64" spans="1:9" ht="13" thickBot="1" x14ac:dyDescent="0.3">
      <c r="A64" s="21" t="s">
        <v>31</v>
      </c>
      <c r="B64" s="21"/>
      <c r="C64" s="26" t="s">
        <v>82</v>
      </c>
      <c r="D64" t="s">
        <v>60</v>
      </c>
      <c r="E64" s="1">
        <f>IF(C64="NO",0,IF(C64="",0,IF(C64="YES",9)))</f>
        <v>0</v>
      </c>
      <c r="F64" s="30" t="s">
        <v>124</v>
      </c>
      <c r="G64" s="33"/>
      <c r="I64" s="59">
        <v>0</v>
      </c>
    </row>
    <row r="65" spans="1:15" ht="13.5" thickTop="1" x14ac:dyDescent="0.3">
      <c r="A65" s="32" t="s">
        <v>71</v>
      </c>
      <c r="F65" s="32" t="s">
        <v>64</v>
      </c>
      <c r="H65" s="31"/>
    </row>
    <row r="66" spans="1:15" ht="13" thickBot="1" x14ac:dyDescent="0.3">
      <c r="F66" s="25" t="s">
        <v>68</v>
      </c>
      <c r="H66" s="31"/>
      <c r="I66" s="53">
        <v>5</v>
      </c>
    </row>
    <row r="67" spans="1:15" ht="13.5" thickTop="1" x14ac:dyDescent="0.3">
      <c r="F67" s="32" t="s">
        <v>69</v>
      </c>
    </row>
    <row r="68" spans="1:15" ht="13.5" thickBot="1" x14ac:dyDescent="0.35">
      <c r="B68" s="46" t="s">
        <v>14</v>
      </c>
      <c r="C68" s="45"/>
      <c r="D68" s="45"/>
      <c r="E68" s="44">
        <f>CEILING((E51+E53+E54+E64), 1)</f>
        <v>18</v>
      </c>
      <c r="F68" s="46" t="s">
        <v>15</v>
      </c>
      <c r="I68" s="44">
        <f>CEILING((I51+I53+I54+I64+I66), 1)</f>
        <v>28</v>
      </c>
    </row>
    <row r="69" spans="1:15" ht="13" thickTop="1" x14ac:dyDescent="0.25">
      <c r="O69" s="45"/>
    </row>
    <row r="70" spans="1:15" ht="13.5" thickBot="1" x14ac:dyDescent="0.35">
      <c r="A70" s="46" t="s">
        <v>26</v>
      </c>
      <c r="E70" s="67">
        <f>E68+I68</f>
        <v>46</v>
      </c>
      <c r="F70" s="46" t="s">
        <v>27</v>
      </c>
      <c r="I70" s="70">
        <f>J5</f>
        <v>95</v>
      </c>
    </row>
    <row r="71" spans="1:15" ht="13" thickTop="1" x14ac:dyDescent="0.25"/>
    <row r="72" spans="1:15" ht="13" x14ac:dyDescent="0.3">
      <c r="A72" s="47" t="s">
        <v>80</v>
      </c>
      <c r="B72" s="45"/>
      <c r="C72" s="45"/>
      <c r="D72" s="45"/>
      <c r="E72" s="45"/>
      <c r="F72" s="45"/>
      <c r="G72" s="45"/>
      <c r="H72" s="45"/>
      <c r="I72" s="45"/>
    </row>
  </sheetData>
  <phoneticPr fontId="0" type="noConversion"/>
  <dataValidations count="2">
    <dataValidation errorStyle="information" allowBlank="1" showInputMessage="1" showErrorMessage="1" error="DOES THIS PIPE SIZE MATCH THE GPM/VELOCITY?" sqref="C13" xr:uid="{962476E6-C496-4678-AB3E-62C2F6434569}"/>
    <dataValidation errorStyle="information" allowBlank="1" showInputMessage="1" showErrorMessage="1" error="DOES THE PIPE SIZE MATCH TH GPM/VELOCITY?" sqref="C14" xr:uid="{6D1D3820-6CB4-4581-8A61-C120B46CC3FE}"/>
  </dataValidations>
  <hyperlinks>
    <hyperlink ref="F53" location="Sheet3!A1" display="Sheet3!A1" xr:uid="{00000000-0004-0000-0100-000000000000}"/>
    <hyperlink ref="F66" location="Sheet2!A1" display="Sheet2!A1" xr:uid="{00000000-0004-0000-0100-000001000000}"/>
    <hyperlink ref="B6:I7" location="Sheet2!A1" display="Sheet2!A1" xr:uid="{00000000-0004-0000-0100-000002000000}"/>
    <hyperlink ref="J13:K17" location="Sheet2!A1" display="Sheet2!A1" xr:uid="{00000000-0004-0000-0100-000003000000}"/>
    <hyperlink ref="A64:B64" location="Sheet3!A1" display="Sheet3!A1" xr:uid="{00000000-0004-0000-0100-000004000000}"/>
    <hyperlink ref="A23:A25" location="Sheet4!A1" display="Sheet4!A1" xr:uid="{00000000-0004-0000-0100-000005000000}"/>
    <hyperlink ref="D4:G4" location="Sheet2!A1" display="Sheet2!A1" xr:uid="{00000000-0004-0000-0100-000006000000}"/>
    <hyperlink ref="A11" location="Sheet4!A1" display="Sheet4!A1" xr:uid="{00000000-0004-0000-0100-000007000000}"/>
  </hyperlinks>
  <pageMargins left="0.25" right="0.25" top="0" bottom="0" header="0.5" footer="0.5"/>
  <pageSetup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6"/>
  <sheetViews>
    <sheetView topLeftCell="A22" zoomScaleNormal="100" workbookViewId="0"/>
  </sheetViews>
  <sheetFormatPr defaultRowHeight="12.5" x14ac:dyDescent="0.25"/>
  <cols>
    <col min="11" max="11" width="6.81640625" customWidth="1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0" x14ac:dyDescent="0.4">
      <c r="A2" s="2"/>
      <c r="B2" s="3" t="s">
        <v>17</v>
      </c>
      <c r="C2" s="2"/>
      <c r="D2" s="2"/>
      <c r="E2" s="2"/>
      <c r="F2" s="2"/>
      <c r="G2" s="3" t="s">
        <v>35</v>
      </c>
      <c r="H2" s="2"/>
      <c r="I2" s="2"/>
      <c r="J2" s="2"/>
      <c r="K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3" x14ac:dyDescent="0.3">
      <c r="A4" s="4" t="s">
        <v>18</v>
      </c>
      <c r="B4" s="2"/>
      <c r="C4" s="5" t="s">
        <v>19</v>
      </c>
      <c r="D4" s="2"/>
      <c r="E4" s="2"/>
      <c r="F4" s="2"/>
      <c r="G4" s="2" t="s">
        <v>37</v>
      </c>
      <c r="H4" s="2"/>
      <c r="I4" s="2"/>
      <c r="J4" s="2"/>
      <c r="K4" s="2"/>
    </row>
    <row r="5" spans="1:11" ht="13" x14ac:dyDescent="0.3">
      <c r="A5" s="2"/>
      <c r="B5" s="5" t="s">
        <v>20</v>
      </c>
      <c r="C5" s="5"/>
      <c r="D5" s="5" t="s">
        <v>21</v>
      </c>
      <c r="E5" s="5" t="s">
        <v>25</v>
      </c>
      <c r="F5" s="2"/>
      <c r="G5" s="2" t="s">
        <v>39</v>
      </c>
      <c r="H5" s="2"/>
      <c r="I5" s="2"/>
      <c r="J5" s="2"/>
      <c r="K5" s="2"/>
    </row>
    <row r="6" spans="1:11" x14ac:dyDescent="0.25">
      <c r="A6" s="2" t="s">
        <v>0</v>
      </c>
      <c r="B6" s="2" t="s">
        <v>85</v>
      </c>
      <c r="C6" s="6"/>
      <c r="D6" s="6" t="s">
        <v>84</v>
      </c>
      <c r="E6" s="2" t="s">
        <v>83</v>
      </c>
      <c r="F6" s="2"/>
      <c r="G6" s="2" t="s">
        <v>38</v>
      </c>
      <c r="H6" s="2"/>
      <c r="I6" s="2"/>
      <c r="J6" s="2"/>
      <c r="K6" s="2"/>
    </row>
    <row r="7" spans="1:11" x14ac:dyDescent="0.25">
      <c r="A7" s="2" t="s">
        <v>1</v>
      </c>
      <c r="B7" s="6" t="s">
        <v>86</v>
      </c>
      <c r="C7" s="6"/>
      <c r="D7" s="6" t="s">
        <v>87</v>
      </c>
      <c r="E7" s="6" t="s">
        <v>88</v>
      </c>
      <c r="F7" s="2"/>
      <c r="G7" s="2" t="s">
        <v>36</v>
      </c>
      <c r="H7" s="2"/>
      <c r="I7" s="2"/>
      <c r="J7" s="2"/>
      <c r="K7" s="2"/>
    </row>
    <row r="8" spans="1:11" x14ac:dyDescent="0.25">
      <c r="A8" s="2" t="s">
        <v>2</v>
      </c>
      <c r="B8" s="6" t="s">
        <v>88</v>
      </c>
      <c r="C8" s="6"/>
      <c r="D8" s="6" t="s">
        <v>89</v>
      </c>
      <c r="E8" s="6" t="s">
        <v>90</v>
      </c>
      <c r="F8" s="2"/>
      <c r="G8" s="2"/>
      <c r="H8" s="2"/>
      <c r="I8" s="2"/>
      <c r="J8" s="2"/>
      <c r="K8" s="2"/>
    </row>
    <row r="9" spans="1:11" x14ac:dyDescent="0.25">
      <c r="A9" s="2" t="s">
        <v>3</v>
      </c>
      <c r="B9" s="6" t="s">
        <v>91</v>
      </c>
      <c r="C9" s="6"/>
      <c r="D9" s="6" t="s">
        <v>92</v>
      </c>
      <c r="E9" s="6" t="s">
        <v>93</v>
      </c>
      <c r="F9" s="2"/>
      <c r="G9" s="2"/>
      <c r="H9" s="2"/>
      <c r="I9" s="2"/>
      <c r="J9" s="2"/>
      <c r="K9" s="2"/>
    </row>
    <row r="10" spans="1:11" x14ac:dyDescent="0.25">
      <c r="A10" s="2" t="s">
        <v>4</v>
      </c>
      <c r="B10" s="6" t="s">
        <v>94</v>
      </c>
      <c r="C10" s="6"/>
      <c r="D10" s="6" t="s">
        <v>95</v>
      </c>
      <c r="E10" s="6" t="s">
        <v>96</v>
      </c>
      <c r="F10" s="2"/>
      <c r="G10" s="2"/>
      <c r="H10" s="2"/>
      <c r="I10" s="2"/>
      <c r="J10" s="2"/>
      <c r="K10" s="2"/>
    </row>
    <row r="11" spans="1:11" x14ac:dyDescent="0.25">
      <c r="A11" s="2" t="s">
        <v>78</v>
      </c>
      <c r="B11" s="6" t="s">
        <v>97</v>
      </c>
      <c r="C11" s="6"/>
      <c r="D11" s="6" t="s">
        <v>98</v>
      </c>
      <c r="E11" s="6" t="s">
        <v>99</v>
      </c>
      <c r="F11" s="2"/>
      <c r="G11" s="2"/>
      <c r="H11" s="2"/>
      <c r="I11" s="2"/>
      <c r="J11" s="2"/>
      <c r="K11" s="2"/>
    </row>
    <row r="12" spans="1:11" x14ac:dyDescent="0.25">
      <c r="A12" s="2" t="s">
        <v>79</v>
      </c>
      <c r="B12" s="6" t="s">
        <v>100</v>
      </c>
      <c r="C12" s="6"/>
      <c r="D12" s="6" t="s">
        <v>101</v>
      </c>
      <c r="E12" s="6" t="s">
        <v>102</v>
      </c>
      <c r="F12" s="2"/>
      <c r="G12" s="2"/>
      <c r="H12" s="2"/>
      <c r="I12" s="2"/>
      <c r="J12" s="2"/>
      <c r="K12" s="2"/>
    </row>
    <row r="13" spans="1:11" x14ac:dyDescent="0.25">
      <c r="A13" s="2"/>
      <c r="B13" s="6"/>
      <c r="C13" s="6"/>
      <c r="D13" s="6"/>
      <c r="E13" s="6"/>
      <c r="F13" s="2"/>
      <c r="G13" s="2"/>
      <c r="H13" s="2"/>
      <c r="I13" s="2"/>
      <c r="J13" s="2"/>
      <c r="K13" s="2"/>
    </row>
    <row r="14" spans="1:11" x14ac:dyDescent="0.25">
      <c r="A14" s="2"/>
      <c r="B14" s="6"/>
      <c r="C14" s="6"/>
      <c r="D14" s="6"/>
      <c r="E14" s="6"/>
      <c r="F14" s="2"/>
      <c r="G14" s="2"/>
      <c r="H14" s="2"/>
      <c r="I14" s="2"/>
      <c r="J14" s="2"/>
      <c r="K14" s="2"/>
    </row>
    <row r="15" spans="1:11" x14ac:dyDescent="0.25">
      <c r="A15" s="2"/>
      <c r="B15" s="6"/>
      <c r="C15" s="6"/>
      <c r="D15" s="6"/>
      <c r="E15" s="6"/>
      <c r="F15" s="2"/>
      <c r="G15" s="2"/>
      <c r="H15" s="2"/>
      <c r="I15" s="2"/>
      <c r="J15" s="2"/>
      <c r="K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3" x14ac:dyDescent="0.3">
      <c r="A17" s="7" t="s">
        <v>55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 t="s">
        <v>77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 t="s">
        <v>58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20" x14ac:dyDescent="0.4">
      <c r="A20" s="2"/>
      <c r="B20" s="2"/>
      <c r="C20" s="8"/>
      <c r="D20" s="2"/>
      <c r="E20" s="3" t="s">
        <v>32</v>
      </c>
      <c r="F20" s="2"/>
      <c r="G20" s="2"/>
      <c r="H20" s="2"/>
      <c r="I20" s="2"/>
      <c r="J20" s="2"/>
      <c r="K20" s="2"/>
    </row>
    <row r="21" spans="1:11" ht="17.5" x14ac:dyDescent="0.35">
      <c r="A21" s="2"/>
      <c r="B21" s="2"/>
      <c r="C21" s="8"/>
      <c r="D21" s="2" t="s">
        <v>33</v>
      </c>
      <c r="E21" s="2"/>
      <c r="F21" s="2"/>
      <c r="G21" s="2"/>
      <c r="H21" s="2"/>
      <c r="I21" s="2"/>
      <c r="J21" s="2"/>
      <c r="K21" s="2"/>
    </row>
    <row r="22" spans="1:11" ht="17.5" x14ac:dyDescent="0.35">
      <c r="A22" s="2"/>
      <c r="B22" s="2"/>
      <c r="C22" s="8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 t="s">
        <v>53</v>
      </c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/>
      <c r="B61" s="2" t="s">
        <v>50</v>
      </c>
      <c r="C61" s="2"/>
      <c r="D61" s="2"/>
      <c r="E61" s="2" t="s">
        <v>51</v>
      </c>
      <c r="F61" s="2"/>
      <c r="G61" s="2"/>
      <c r="H61" s="2"/>
      <c r="I61" s="2"/>
      <c r="J61" s="2"/>
      <c r="K61" s="2"/>
    </row>
    <row r="62" spans="1:11" x14ac:dyDescent="0.25">
      <c r="A62" s="2"/>
      <c r="B62" s="2" t="s">
        <v>52</v>
      </c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2"/>
      <c r="B63" s="2" t="s">
        <v>54</v>
      </c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16" t="s">
        <v>72</v>
      </c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phoneticPr fontId="0" type="noConversion"/>
  <hyperlinks>
    <hyperlink ref="J65" location="Sheet1!A1" display="Sheet1!A1" xr:uid="{00000000-0004-0000-0200-000000000000}"/>
  </hyperlinks>
  <pageMargins left="0.75" right="0.75" top="0.5" bottom="0.5" header="0.5" footer="0.5"/>
  <pageSetup scale="85" fitToWidth="0" fitToHeight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1"/>
  <sheetViews>
    <sheetView topLeftCell="A13" zoomScaleNormal="100" workbookViewId="0">
      <selection activeCell="N6" sqref="N6"/>
    </sheetView>
  </sheetViews>
  <sheetFormatPr defaultRowHeight="12.5" x14ac:dyDescent="0.25"/>
  <sheetData>
    <row r="1" spans="1:9" x14ac:dyDescent="0.25">
      <c r="A1" s="10"/>
      <c r="B1" s="10"/>
      <c r="C1" s="10"/>
      <c r="D1" s="10"/>
      <c r="E1" s="10"/>
      <c r="F1" s="10"/>
      <c r="G1" s="10"/>
      <c r="H1" s="10"/>
      <c r="I1" s="10"/>
    </row>
    <row r="2" spans="1:9" ht="13" x14ac:dyDescent="0.3">
      <c r="A2" s="9" t="s">
        <v>59</v>
      </c>
      <c r="B2" s="10"/>
      <c r="C2" s="10"/>
      <c r="D2" s="10"/>
      <c r="E2" s="10"/>
      <c r="F2" s="10"/>
      <c r="G2" s="10"/>
      <c r="H2" s="10"/>
      <c r="I2" s="10"/>
    </row>
    <row r="3" spans="1:9" x14ac:dyDescent="0.25">
      <c r="A3" s="10" t="s">
        <v>61</v>
      </c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0" t="s">
        <v>62</v>
      </c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 t="s">
        <v>63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9" ht="20" x14ac:dyDescent="0.4">
      <c r="A7" s="10"/>
      <c r="B7" s="10"/>
      <c r="C7" s="11" t="s">
        <v>65</v>
      </c>
      <c r="D7" s="10"/>
      <c r="E7" s="10"/>
      <c r="F7" s="10"/>
      <c r="G7" s="10"/>
      <c r="H7" s="10"/>
      <c r="I7" s="10"/>
    </row>
    <row r="8" spans="1:9" ht="12.75" customHeight="1" x14ac:dyDescent="0.4">
      <c r="A8" s="10"/>
      <c r="B8" s="10"/>
      <c r="C8" s="11"/>
      <c r="D8" s="10"/>
      <c r="E8" s="10"/>
      <c r="F8" s="10"/>
      <c r="G8" s="10"/>
      <c r="H8" s="10"/>
      <c r="I8" s="10"/>
    </row>
    <row r="9" spans="1:9" x14ac:dyDescent="0.25">
      <c r="A9" s="10"/>
      <c r="B9" s="10"/>
      <c r="C9" s="10"/>
      <c r="D9" s="12" t="s">
        <v>43</v>
      </c>
      <c r="E9" s="12" t="s">
        <v>44</v>
      </c>
      <c r="F9" s="12" t="s">
        <v>45</v>
      </c>
      <c r="G9" s="10"/>
      <c r="H9" s="10"/>
      <c r="I9" s="10"/>
    </row>
    <row r="10" spans="1:9" x14ac:dyDescent="0.25">
      <c r="A10" s="10"/>
      <c r="B10" s="10" t="s">
        <v>40</v>
      </c>
      <c r="C10" s="10"/>
      <c r="D10" s="12">
        <v>0.375</v>
      </c>
      <c r="E10" s="12">
        <v>0.75</v>
      </c>
      <c r="F10" s="12">
        <v>1</v>
      </c>
      <c r="G10" s="10"/>
      <c r="H10" s="10"/>
      <c r="I10" s="10"/>
    </row>
    <row r="11" spans="1:9" x14ac:dyDescent="0.25">
      <c r="A11" s="10"/>
      <c r="B11" s="10" t="s">
        <v>41</v>
      </c>
      <c r="C11" s="10"/>
      <c r="D11" s="12">
        <v>1</v>
      </c>
      <c r="E11" s="12">
        <v>1.5</v>
      </c>
      <c r="F11" s="12">
        <v>2</v>
      </c>
      <c r="G11" s="10"/>
      <c r="H11" s="17" t="s">
        <v>72</v>
      </c>
      <c r="I11" s="10"/>
    </row>
    <row r="12" spans="1:9" x14ac:dyDescent="0.25">
      <c r="A12" s="10"/>
      <c r="B12" s="10" t="s">
        <v>42</v>
      </c>
      <c r="C12" s="10"/>
      <c r="D12" s="12">
        <v>15</v>
      </c>
      <c r="E12" s="12">
        <v>20</v>
      </c>
      <c r="F12" s="12">
        <v>25</v>
      </c>
      <c r="G12" s="10"/>
      <c r="H12" s="10"/>
      <c r="I12" s="10"/>
    </row>
    <row r="13" spans="1:9" x14ac:dyDescent="0.25">
      <c r="A13" s="10"/>
      <c r="B13" s="10"/>
      <c r="C13" s="10"/>
      <c r="D13" s="10"/>
      <c r="E13" s="10"/>
      <c r="F13" s="10"/>
      <c r="G13" s="10"/>
      <c r="H13" s="10"/>
      <c r="I13" s="10"/>
    </row>
    <row r="14" spans="1:9" ht="13" x14ac:dyDescent="0.3">
      <c r="A14" s="10"/>
      <c r="B14" s="13" t="s">
        <v>46</v>
      </c>
      <c r="C14" s="10"/>
      <c r="D14" s="10"/>
      <c r="E14" s="10"/>
      <c r="F14" s="10"/>
      <c r="G14" s="10"/>
      <c r="H14" s="10"/>
      <c r="I14" s="10"/>
    </row>
    <row r="15" spans="1:9" x14ac:dyDescent="0.25">
      <c r="A15" s="10"/>
      <c r="B15" s="10"/>
      <c r="C15" s="10"/>
      <c r="D15" s="10"/>
      <c r="E15" s="10"/>
      <c r="F15" s="10"/>
      <c r="G15" s="10"/>
      <c r="H15" s="10"/>
      <c r="I15" s="10"/>
    </row>
    <row r="16" spans="1:9" x14ac:dyDescent="0.25">
      <c r="A16" s="10"/>
      <c r="B16" s="10"/>
      <c r="C16" s="10"/>
      <c r="D16" s="10"/>
      <c r="E16" s="10"/>
      <c r="F16" s="10"/>
      <c r="G16" s="10"/>
      <c r="H16" s="10"/>
      <c r="I16" s="10"/>
    </row>
    <row r="17" spans="1:9" x14ac:dyDescent="0.25">
      <c r="A17" s="10"/>
      <c r="B17" s="10"/>
      <c r="C17" s="10"/>
      <c r="D17" s="10"/>
      <c r="E17" s="10"/>
      <c r="F17" s="10"/>
      <c r="G17" s="10"/>
      <c r="H17" s="10"/>
      <c r="I17" s="10"/>
    </row>
    <row r="18" spans="1:9" x14ac:dyDescent="0.25">
      <c r="A18" s="10"/>
      <c r="B18" s="10"/>
      <c r="C18" s="10"/>
      <c r="D18" s="10"/>
      <c r="E18" s="10"/>
      <c r="F18" s="10"/>
      <c r="G18" s="10"/>
      <c r="H18" s="10"/>
      <c r="I18" s="10"/>
    </row>
    <row r="19" spans="1:9" x14ac:dyDescent="0.25">
      <c r="A19" s="10"/>
      <c r="B19" s="10"/>
      <c r="C19" s="10"/>
      <c r="D19" s="10"/>
      <c r="E19" s="10"/>
      <c r="F19" s="10"/>
      <c r="G19" s="10"/>
      <c r="H19" s="10"/>
      <c r="I19" s="10"/>
    </row>
    <row r="20" spans="1:9" x14ac:dyDescent="0.25">
      <c r="A20" s="10"/>
      <c r="B20" s="10"/>
      <c r="C20" s="10"/>
      <c r="D20" s="10"/>
      <c r="E20" s="10"/>
      <c r="F20" s="10"/>
      <c r="G20" s="10"/>
      <c r="H20" s="10"/>
      <c r="I20" s="10"/>
    </row>
    <row r="21" spans="1:9" x14ac:dyDescent="0.25">
      <c r="A21" s="10"/>
      <c r="B21" s="10"/>
      <c r="C21" s="10"/>
      <c r="D21" s="10"/>
      <c r="E21" s="10"/>
      <c r="F21" s="10"/>
      <c r="G21" s="10"/>
      <c r="H21" s="10"/>
      <c r="I21" s="10"/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0"/>
      <c r="B23" s="10"/>
      <c r="C23" s="10"/>
      <c r="D23" s="10"/>
      <c r="E23" s="10"/>
      <c r="F23" s="10"/>
      <c r="G23" s="10"/>
      <c r="H23" s="10"/>
      <c r="I23" s="10"/>
    </row>
    <row r="24" spans="1:9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A25" s="10"/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10"/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10"/>
      <c r="D27" s="10"/>
      <c r="E27" s="10"/>
      <c r="F27" s="10"/>
      <c r="G27" s="10"/>
      <c r="H27" s="10"/>
      <c r="I27" s="10"/>
    </row>
    <row r="28" spans="1:9" x14ac:dyDescent="0.25">
      <c r="A28" s="10"/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25">
      <c r="A30" s="10"/>
      <c r="B30" s="10"/>
      <c r="C30" s="10"/>
      <c r="D30" s="10"/>
      <c r="E30" s="10"/>
      <c r="F30" s="10"/>
      <c r="G30" s="10"/>
      <c r="H30" s="10"/>
      <c r="I30" s="10"/>
    </row>
    <row r="31" spans="1:9" x14ac:dyDescent="0.25">
      <c r="A31" s="10"/>
      <c r="B31" s="10"/>
      <c r="C31" s="10"/>
      <c r="D31" s="10"/>
      <c r="E31" s="10"/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25">
      <c r="A35" s="10"/>
      <c r="B35" s="10"/>
      <c r="C35" s="10"/>
      <c r="D35" s="10"/>
      <c r="E35" s="10"/>
      <c r="F35" s="10"/>
      <c r="G35" s="10"/>
      <c r="H35" s="10"/>
      <c r="I35" s="10"/>
    </row>
    <row r="36" spans="1:9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9" x14ac:dyDescent="0.25">
      <c r="A37" s="10"/>
      <c r="B37" s="10"/>
      <c r="C37" s="10"/>
      <c r="D37" s="10"/>
      <c r="E37" s="10"/>
      <c r="F37" s="10"/>
      <c r="G37" s="10"/>
      <c r="H37" s="10"/>
      <c r="I37" s="10"/>
    </row>
    <row r="38" spans="1:9" x14ac:dyDescent="0.25">
      <c r="A38" s="10"/>
      <c r="B38" s="10"/>
      <c r="C38" s="10"/>
      <c r="D38" s="10"/>
      <c r="E38" s="10"/>
      <c r="F38" s="10"/>
      <c r="G38" s="10"/>
      <c r="H38" s="10"/>
      <c r="I38" s="10"/>
    </row>
    <row r="39" spans="1:9" x14ac:dyDescent="0.25">
      <c r="A39" s="10"/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0"/>
      <c r="B40" s="10"/>
      <c r="C40" s="10"/>
      <c r="D40" s="10"/>
      <c r="E40" s="10"/>
      <c r="F40" s="10"/>
      <c r="G40" s="10"/>
      <c r="H40" s="10"/>
      <c r="I40" s="10"/>
    </row>
    <row r="41" spans="1:9" x14ac:dyDescent="0.25">
      <c r="A41" s="10"/>
      <c r="B41" s="10"/>
      <c r="C41" s="10"/>
      <c r="D41" s="10"/>
      <c r="E41" s="10"/>
      <c r="F41" s="10"/>
      <c r="G41" s="10"/>
      <c r="H41" s="10"/>
      <c r="I41" s="10"/>
    </row>
    <row r="42" spans="1:9" x14ac:dyDescent="0.25">
      <c r="A42" s="10"/>
      <c r="B42" s="10"/>
      <c r="C42" s="10"/>
      <c r="D42" s="10"/>
      <c r="E42" s="10"/>
      <c r="F42" s="10"/>
      <c r="G42" s="10"/>
      <c r="H42" s="10"/>
      <c r="I42" s="10"/>
    </row>
    <row r="43" spans="1:9" x14ac:dyDescent="0.25">
      <c r="A43" s="10"/>
      <c r="B43" s="10"/>
      <c r="C43" s="10"/>
      <c r="D43" s="10"/>
      <c r="E43" s="10"/>
      <c r="F43" s="10"/>
      <c r="G43" s="10"/>
      <c r="H43" s="10"/>
      <c r="I43" s="10"/>
    </row>
    <row r="44" spans="1:9" x14ac:dyDescent="0.25">
      <c r="A44" s="10"/>
      <c r="B44" s="10"/>
      <c r="C44" s="10"/>
      <c r="D44" s="10"/>
      <c r="E44" s="10"/>
      <c r="F44" s="10"/>
      <c r="G44" s="10"/>
      <c r="H44" s="10"/>
      <c r="I44" s="10"/>
    </row>
    <row r="45" spans="1:9" x14ac:dyDescent="0.25">
      <c r="A45" s="10"/>
      <c r="B45" s="10"/>
      <c r="C45" s="10"/>
      <c r="D45" s="10"/>
      <c r="E45" s="10"/>
      <c r="F45" s="10"/>
      <c r="G45" s="10"/>
      <c r="H45" s="10"/>
      <c r="I45" s="10"/>
    </row>
    <row r="46" spans="1:9" ht="25" x14ac:dyDescent="0.5">
      <c r="A46" s="10"/>
      <c r="B46" s="10"/>
      <c r="C46" s="14" t="s">
        <v>66</v>
      </c>
      <c r="D46" s="10"/>
      <c r="E46" s="10"/>
      <c r="F46" s="10"/>
      <c r="G46" s="10"/>
      <c r="H46" s="10"/>
      <c r="I46" s="10"/>
    </row>
    <row r="47" spans="1:9" x14ac:dyDescent="0.25">
      <c r="A47" s="10"/>
      <c r="B47" s="10"/>
      <c r="C47" s="10"/>
      <c r="D47" s="10"/>
      <c r="E47" s="10"/>
      <c r="F47" s="10"/>
      <c r="G47" s="10"/>
      <c r="H47" s="10"/>
      <c r="I47" s="10"/>
    </row>
    <row r="48" spans="1:9" x14ac:dyDescent="0.25">
      <c r="A48" s="15" t="s">
        <v>47</v>
      </c>
      <c r="B48" s="10"/>
      <c r="C48" s="10"/>
      <c r="D48" s="10"/>
      <c r="E48" s="10"/>
      <c r="F48" s="10"/>
      <c r="G48" s="10"/>
      <c r="H48" s="10"/>
      <c r="I48" s="10"/>
    </row>
    <row r="49" spans="1:9" x14ac:dyDescent="0.25">
      <c r="A49" s="10" t="s">
        <v>48</v>
      </c>
      <c r="B49" s="10"/>
      <c r="C49" s="10"/>
      <c r="D49" s="10"/>
      <c r="E49" s="10"/>
      <c r="F49" s="10"/>
      <c r="G49" s="10"/>
      <c r="H49" s="10"/>
      <c r="I49" s="10"/>
    </row>
    <row r="50" spans="1:9" x14ac:dyDescent="0.25">
      <c r="A50" s="10" t="s">
        <v>49</v>
      </c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0"/>
    </row>
  </sheetData>
  <phoneticPr fontId="0" type="noConversion"/>
  <hyperlinks>
    <hyperlink ref="H11" location="Sheet1!A1" display="Sheet1!A1" xr:uid="{00000000-0004-0000-0300-000000000000}"/>
  </hyperlinks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Sheet4</vt:lpstr>
      <vt:lpstr>Sheet1</vt:lpstr>
      <vt:lpstr>Sheet2</vt:lpstr>
      <vt:lpstr>Sheet3</vt:lpstr>
      <vt:lpstr>Sheet1!_Hlk155799110</vt:lpstr>
    </vt:vector>
  </TitlesOfParts>
  <Company>Sta-Rite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Sta-Rite Industries</dc:creator>
  <cp:lastModifiedBy>Gregory, Kenneth</cp:lastModifiedBy>
  <cp:lastPrinted>2022-01-31T20:15:35Z</cp:lastPrinted>
  <dcterms:created xsi:type="dcterms:W3CDTF">2002-01-23T20:49:51Z</dcterms:created>
  <dcterms:modified xsi:type="dcterms:W3CDTF">2026-07-01T16:57:58Z</dcterms:modified>
</cp:coreProperties>
</file>